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ba3978880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" sheetId="1" r:id="Rd58737f657734b77"/>
    <x:sheet xmlns:r="http://schemas.openxmlformats.org/officeDocument/2006/relationships" name="Requests" sheetId="2" r:id="Rc53113ac32cf448e"/>
    <x:sheet xmlns:r="http://schemas.openxmlformats.org/officeDocument/2006/relationships" name="Movements" sheetId="3" r:id="R60b9326f959a4d34"/>
    <x:sheet xmlns:r="http://schemas.openxmlformats.org/officeDocument/2006/relationships" name="Read me" sheetId="4" r:id="R42e855c8115a45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6">
    <x:font>
      <x:sz val="11"/>
      <x:name val="Carlito"/>
    </x:font>
    <x:font>
      <x:sz val="10"/>
      <x:color rgb="FF213547"/>
      <x:name val="Arial"/>
    </x:font>
    <x:font>
      <x:b/>
      <x:sz val="16"/>
      <x:color rgb="FF142D42"/>
      <x:name val="Arial"/>
    </x:font>
    <x:font>
      <x:b/>
      <x:sz val="10"/>
      <x:color rgb="FFFFFFFF"/>
      <x:name val="Arial"/>
    </x:font>
    <x:font>
      <x:b/>
      <x:sz val="16"/>
      <x:color rgb="FF213547"/>
      <x:name val="Arial"/>
    </x:font>
    <x:font>
      <x:b/>
      <x:sz val="10"/>
      <x:color rgb="FF2135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84D"/>
      </x:patternFill>
    </x:fill>
    <x:fill>
      <x:patternFill patternType="solid">
        <x:fgColor rgb="FFFFF8E6"/>
      </x:patternFill>
    </x:fill>
    <x:fill>
      <x:patternFill patternType="solid">
        <x:fgColor rgb="FFF2F5F7"/>
      </x:patternFill>
    </x:fill>
  </x:fills>
  <x:borders count="2">
    <x:border/>
    <x:border>
      <x:bottom style="thin">
        <x:color rgb="FFAFC2CB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7">
    <x:dxf>
      <x:font>
        <x:b/>
        <x:color rgb="FFA52222"/>
      </x:font>
      <x:fill>
        <x:patternFill patternType="solid">
          <x:bgColor rgb="FFFCE8E6"/>
        </x:patternFill>
      </x:fill>
    </x:dxf>
    <x:dxf>
      <x:font>
        <x:b/>
        <x:color rgb="FFA52222"/>
      </x:font>
      <x:fill>
        <x:patternFill patternType="solid">
          <x:bgColor rgb="FFFCE8E6"/>
        </x:patternFill>
      </x:fill>
    </x:dxf>
    <x:dxf>
      <x:font>
        <x:b/>
        <x:color rgb="FFA52222"/>
      </x:font>
      <x:fill>
        <x:patternFill patternType="solid">
          <x:bgColor rgb="FFFCE8E6"/>
        </x:patternFill>
      </x:fill>
    </x:dxf>
    <x:dxf>
      <x:font>
        <x:color rgb="FF805100"/>
      </x:font>
      <x:fill>
        <x:patternFill patternType="solid">
          <x:bgColor rgb="FFFFF0CF"/>
        </x:patternFill>
      </x:fill>
    </x:dxf>
    <x:dxf>
      <x:font>
        <x:b/>
        <x:color rgb="FFA52222"/>
      </x:font>
      <x:fill>
        <x:patternFill patternType="solid">
          <x:bgColor rgb="FFFCE8E6"/>
        </x:patternFill>
      </x:fill>
    </x:dxf>
    <x:dxf>
      <x:font>
        <x:b/>
        <x:color rgb="FFA52222"/>
      </x:font>
      <x:fill>
        <x:patternFill patternType="solid">
          <x:bgColor rgb="FFFCE8E6"/>
        </x:patternFill>
      </x:fill>
    </x:dxf>
    <x:dxf>
      <x:font>
        <x:b/>
        <x:color rgb="FFA522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a6fceb13f49c6" /><Relationship Type="http://schemas.openxmlformats.org/officeDocument/2006/relationships/theme" Target="/xl/theme/theme1.xml" Id="R18d3c541d1a54ff1" /><Relationship Type="http://schemas.openxmlformats.org/officeDocument/2006/relationships/sharedStrings" Target="/xl/sharedStrings.xml" Id="R0d279ea535ba4368" /><Relationship Type="http://schemas.openxmlformats.org/officeDocument/2006/relationships/worksheet" Target="/xl/worksheets/sheet1.xml" Id="Rd58737f657734b77" /><Relationship Type="http://schemas.openxmlformats.org/officeDocument/2006/relationships/worksheet" Target="/xl/worksheets/sheet2.xml" Id="Rc53113ac32cf448e" /><Relationship Type="http://schemas.openxmlformats.org/officeDocument/2006/relationships/worksheet" Target="/xl/worksheets/sheet3.xml" Id="R60b9326f959a4d34" /><Relationship Type="http://schemas.openxmlformats.org/officeDocument/2006/relationships/worksheet" Target="/xl/worksheets/sheet4.xml" Id="R42e855c8115a4587" /></Relationships>
</file>

<file path=xl/tables/table1.xml><?xml version="1.0" encoding="utf-8"?>
<x:table xmlns:x="http://schemas.openxmlformats.org/spreadsheetml/2006/main" id="1" name="StockPositions" displayName="StockPositions" ref="A7:O107" headerRowCount="1" totalsRowCount="0" totalsRowShown="0">
  <x:tableColumns count="15">
    <x:tableColumn id="1" name="Stock ID"/>
    <x:tableColumn id="2" name="Part number"/>
    <x:tableColumn id="3" name="Description"/>
    <x:tableColumn id="4" name="Storeroom"/>
    <x:tableColumn id="5" name="Bin"/>
    <x:tableColumn id="6" name="Unit"/>
    <x:tableColumn id="7" name="Opening qty"/>
    <x:tableColumn id="8" name="Minimum qty"/>
    <x:tableColumn id="9" name="Part state"/>
    <x:tableColumn id="10" name="On hand"/>
    <x:tableColumn id="11" name="On hold"/>
    <x:tableColumn id="12" name="Reserved"/>
    <x:tableColumn id="13" name="Available"/>
    <x:tableColumn id="14" name="Below minimum"/>
    <x:tableColumn id="15" name="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artsRequests" displayName="PartsRequests" ref="A7:L107" headerRowCount="1" totalsRowCount="0" totalsRowShown="0">
  <x:tableColumns count="12">
    <x:tableColumn id="1" name="Request ID"/>
    <x:tableColumn id="2" name="Maintenance job"/>
    <x:tableColumn id="3" name="Stock ID"/>
    <x:tableColumn id="4" name="Requested"/>
    <x:tableColumn id="5" name="Allocated"/>
    <x:tableColumn id="6" name="Approved by"/>
    <x:tableColumn id="7" name="Decision"/>
    <x:tableColumn id="8" name="Required by"/>
    <x:tableColumn id="9" name="Issued"/>
    <x:tableColumn id="10" name="Released"/>
    <x:tableColumn id="11" name="Still reserved"/>
    <x:tableColumn id="12" name="Unfulfille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tockMovements" displayName="StockMovements" ref="A7:P107" headerRowCount="1" totalsRowCount="0" totalsRowShown="0">
  <x:tableColumns count="16">
    <x:tableColumn id="1" name="Movement ID"/>
    <x:tableColumn id="2" name="Date"/>
    <x:tableColumn id="3" name="Stock ID"/>
    <x:tableColumn id="4" name="Request ID"/>
    <x:tableColumn id="5" name="Movement kind"/>
    <x:tableColumn id="6" name="Quantity"/>
    <x:tableColumn id="7" name="Return condition"/>
    <x:tableColumn id="8" name="Original issue"/>
    <x:tableColumn id="9" name="Posted by"/>
    <x:tableColumn id="10" name="Posting state"/>
    <x:tableColumn id="11" name="On-hand effect"/>
    <x:tableColumn id="12" name="Held effect"/>
    <x:tableColumn id="13" name="Issued effect"/>
    <x:tableColumn id="14" name="Release effect"/>
    <x:tableColumn id="15" name="Entry check"/>
    <x:tableColumn id="16" name="Still returnab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589e6499e2f46a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d96aff3977b49c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aab931747e347da" /></Relationships>
</file>

<file path=xl/worksheets/sheet1.xml><?xml version="1.0" encoding="utf-8"?>
<x:worksheet xmlns:x="http://schemas.openxmlformats.org/spreadsheetml/2006/main">
  <x:sheetPr>
    <x:tabColor rgb="FF19384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.5" hidden="0" customWidth="1"/>
    <x:col min="2" max="2" width="19.3799991607666" hidden="0" customWidth="1"/>
    <x:col min="3" max="3" width="28.1299991607666" hidden="0" customWidth="1"/>
    <x:col min="4" max="4" width="18.75" hidden="0" customWidth="1"/>
    <x:col min="5" max="5" width="11.25" hidden="0" customWidth="1"/>
    <x:col min="6" max="6" width="10" hidden="0" customWidth="1"/>
    <x:col min="7" max="7" width="11.880000114440918" hidden="0" customWidth="1"/>
    <x:col min="8" max="8" width="11.880000114440918" hidden="0" customWidth="1"/>
    <x:col min="9" max="9" width="12.5" hidden="0" customWidth="1"/>
    <x:col min="10" max="10" width="11.25" hidden="0" customWidth="1"/>
    <x:col min="11" max="11" width="11.25" hidden="0" customWidth="1"/>
    <x:col min="12" max="12" width="11.25" hidden="0" customWidth="1"/>
    <x:col min="13" max="13" width="11.25" hidden="0" customWidth="1"/>
    <x:col min="14" max="14" width="13.75" hidden="0" customWidth="1"/>
    <x:col min="15" max="15" width="26.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3" customHeight="1">
      <x:c r="A2" s="3" t="str">
        <x:v>Spare parts inventory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3" customHeight="1">
      <x:c r="A4" s="2" t="str">
        <x:v>Fictitious example data. Amber cells are inputs; grey cells calculate.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3" customHeight="1">
      <x:c r="A5" s="2" t="str">
        <x:v>100 starter rows. Use one stocking unit per stock position. Read the instructions before adding records.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34" customHeight="1">
      <x:c r="A7" s="8" t="str">
        <x:v>Stock ID</x:v>
      </x:c>
      <x:c r="B7" s="8" t="str">
        <x:v>Part number</x:v>
      </x:c>
      <x:c r="C7" s="8" t="str">
        <x:v>Description</x:v>
      </x:c>
      <x:c r="D7" s="8" t="str">
        <x:v>Storeroom</x:v>
      </x:c>
      <x:c r="E7" s="8" t="str">
        <x:v>Bin</x:v>
      </x:c>
      <x:c r="F7" s="8" t="str">
        <x:v>Unit</x:v>
      </x:c>
      <x:c r="G7" s="8" t="str">
        <x:v>Opening qty</x:v>
      </x:c>
      <x:c r="H7" s="8" t="str">
        <x:v>Minimum qty</x:v>
      </x:c>
      <x:c r="I7" s="8" t="str">
        <x:v>Part state</x:v>
      </x:c>
      <x:c r="J7" s="8" t="str">
        <x:v>On hand</x:v>
      </x:c>
      <x:c r="K7" s="8" t="str">
        <x:v>On hold</x:v>
      </x:c>
      <x:c r="L7" s="8" t="str">
        <x:v>Reserved</x:v>
      </x:c>
      <x:c r="M7" s="8" t="str">
        <x:v>Available</x:v>
      </x:c>
      <x:c r="N7" s="8" t="str">
        <x:v>Below minimum</x:v>
      </x:c>
      <x:c r="O7" s="8" t="str">
        <x:v>Action</x:v>
      </x:c>
    </x:row>
    <x:row r="8" ht="23" customHeight="1">
      <x:c r="A8" s="9" t="str">
        <x:v>S001</x:v>
      </x:c>
      <x:c r="B8" s="9" t="str">
        <x:v>BRG-6205-2RS</x:v>
      </x:c>
      <x:c r="C8" s="9" t="str">
        <x:v>Sealed 6205 bearing</x:v>
      </x:c>
      <x:c r="D8" s="9" t="str">
        <x:v>North workshop</x:v>
      </x:c>
      <x:c r="E8" s="9" t="str">
        <x:v>A-01</x:v>
      </x:c>
      <x:c r="F8" s="9" t="str">
        <x:v>Each</x:v>
      </x:c>
      <x:c r="G8" s="11" t="n">
        <x:v>12</x:v>
      </x:c>
      <x:c r="H8" s="11" t="n">
        <x:v>4</x:v>
      </x:c>
      <x:c r="I8" s="11" t="str">
        <x:v>Active</x:v>
      </x:c>
      <x:c r="J8" s="12" t="n">
        <x:f>IF($A8="","",IF(ISBLANK($G8),"Opening quantity needed",$G8+SUMIFS('Movements'!$K$8:$K$107,'Movements'!$C$8:$C$107,$A8)))</x:f>
        <x:v>15</x:v>
      </x:c>
      <x:c r="K8" s="12" t="n">
        <x:f>IF($A8="","",SUMIFS('Movements'!$L$8:$L$107,'Movements'!$C$8:$C$107,$A8))</x:f>
        <x:v>1</x:v>
      </x:c>
      <x:c r="L8" s="12" t="n">
        <x:f>IF($A8="","",SUMIFS('Requests'!$E$8:$E$107,'Requests'!$C$8:$C$107,$A8,'Requests'!$G$8:$G$107,"Approved")-SUMIFS('Movements'!$M$8:$M$107,'Movements'!$C$8:$C$107,$A8)-SUMIFS('Movements'!$N$8:$N$107,'Movements'!$C$8:$C$107,$A8))</x:f>
        <x:v>0</x:v>
      </x:c>
      <x:c r="M8" s="12" t="n">
        <x:f>IF($A8="","",IF(ISBLANK($G8),"Opening quantity needed",IF($I8="Retired",0,$J8-$K8-$L8)))</x:f>
        <x:v>14</x:v>
      </x:c>
      <x:c r="N8" s="12" t="n">
        <x:f>IF($A8="","",IF(OR(ISBLANK($G8),ISBLANK($H8)),"Input needed",IF($I8="Retired",0,MAX(0,$H8-$M8))))</x:f>
        <x:v>0</x:v>
      </x:c>
      <x:c r="O8" s="10" t="str">
        <x:f>IF($A8="","",IF(COUNTIFS('Stock'!$A$8:$A$107,$A8)&lt;&gt;1,"Duplicate stock ID",IF(OR(ISBLANK($G8),ISBLANK($H8)),"Complete opening/minimum",IF(OR($J8&lt;0,$L8&lt;0),"Check movement quantities",IF($I8="Retired","Do not allocate",IF($M8&lt;0,"Review over-allocation",IF($N8&gt;0,"Review replenishment","")))))))</x:f>
      </x:c>
    </x:row>
    <x:row r="9" ht="23" customHeight="1">
      <x:c r="A9" s="9" t="str">
        <x:v>S002</x:v>
      </x:c>
      <x:c r="B9" s="9" t="str">
        <x:v>BRG-6205-2RS</x:v>
      </x:c>
      <x:c r="C9" s="9" t="str">
        <x:v>Sealed 6205 bearing</x:v>
      </x:c>
      <x:c r="D9" s="9" t="str">
        <x:v>South workshop</x:v>
      </x:c>
      <x:c r="E9" s="9" t="str">
        <x:v>B-03</x:v>
      </x:c>
      <x:c r="F9" s="9" t="str">
        <x:v>Each</x:v>
      </x:c>
      <x:c r="G9" s="11" t="n">
        <x:v>0</x:v>
      </x:c>
      <x:c r="H9" s="11" t="n">
        <x:v>2</x:v>
      </x:c>
      <x:c r="I9" s="11" t="str">
        <x:v>Active</x:v>
      </x:c>
      <x:c r="J9" s="12" t="n">
        <x:f>IF($A9="","",IF(ISBLANK($G9),"Opening quantity needed",$G9+SUMIFS('Movements'!$K$8:$K$107,'Movements'!$C$8:$C$107,$A9)))</x:f>
        <x:v>0</x:v>
      </x:c>
      <x:c r="K9" s="12" t="n">
        <x:f>IF($A9="","",SUMIFS('Movements'!$L$8:$L$107,'Movements'!$C$8:$C$107,$A9))</x:f>
        <x:v>0</x:v>
      </x:c>
      <x:c r="L9" s="12" t="n">
        <x:f>IF($A9="","",SUMIFS('Requests'!$E$8:$E$107,'Requests'!$C$8:$C$107,$A9,'Requests'!$G$8:$G$107,"Approved")-SUMIFS('Movements'!$M$8:$M$107,'Movements'!$C$8:$C$107,$A9)-SUMIFS('Movements'!$N$8:$N$107,'Movements'!$C$8:$C$107,$A9))</x:f>
        <x:v>0</x:v>
      </x:c>
      <x:c r="M9" s="12" t="n">
        <x:f>IF($A9="","",IF(ISBLANK($G9),"Opening quantity needed",IF($I9="Retired",0,$J9-$K9-$L9)))</x:f>
        <x:v>0</x:v>
      </x:c>
      <x:c r="N9" s="12" t="n">
        <x:f>IF($A9="","",IF(OR(ISBLANK($G9),ISBLANK($H9)),"Input needed",IF($I9="Retired",0,MAX(0,$H9-$M9))))</x:f>
        <x:v>2</x:v>
      </x:c>
      <x:c r="O9" s="10" t="str">
        <x:f>IF($A9="","",IF(COUNTIFS('Stock'!$A$8:$A$107,$A9)&lt;&gt;1,"Duplicate stock ID",IF(OR(ISBLANK($G9),ISBLANK($H9)),"Complete opening/minimum",IF(OR($J9&lt;0,$L9&lt;0),"Check movement quantities",IF($I9="Retired","Do not allocate",IF($M9&lt;0,"Review over-allocation",IF($N9&gt;0,"Review replenishment","")))))))</x:f>
        <x:v>Review replenishment</x:v>
      </x:c>
    </x:row>
    <x:row r="10" ht="23" customHeight="1">
      <x:c r="A10" s="9" t="str">
        <x:v>S003</x:v>
      </x:c>
      <x:c r="B10" s="9" t="str">
        <x:v>BELT-SPA1250</x:v>
      </x:c>
      <x:c r="C10" s="9" t="str">
        <x:v>SPA 1250 drive belt</x:v>
      </x:c>
      <x:c r="D10" s="9" t="str">
        <x:v>South workshop</x:v>
      </x:c>
      <x:c r="E10" s="9" t="str">
        <x:v>B-01</x:v>
      </x:c>
      <x:c r="F10" s="9" t="str">
        <x:v>Each</x:v>
      </x:c>
      <x:c r="G10" s="11" t="n">
        <x:v>2</x:v>
      </x:c>
      <x:c r="H10" s="11" t="n">
        <x:v>2</x:v>
      </x:c>
      <x:c r="I10" s="11" t="str">
        <x:v>Active</x:v>
      </x:c>
      <x:c r="J10" s="12" t="n">
        <x:f>IF($A10="","",IF(ISBLANK($G10),"Opening quantity needed",$G10+SUMIFS('Movements'!$K$8:$K$107,'Movements'!$C$8:$C$107,$A10)))</x:f>
        <x:v>2</x:v>
      </x:c>
      <x:c r="K10" s="12" t="n">
        <x:f>IF($A10="","",SUMIFS('Movements'!$L$8:$L$107,'Movements'!$C$8:$C$107,$A10))</x:f>
        <x:v>0</x:v>
      </x:c>
      <x:c r="L10" s="12" t="n">
        <x:f>IF($A10="","",SUMIFS('Requests'!$E$8:$E$107,'Requests'!$C$8:$C$107,$A10,'Requests'!$G$8:$G$107,"Approved")-SUMIFS('Movements'!$M$8:$M$107,'Movements'!$C$8:$C$107,$A10)-SUMIFS('Movements'!$N$8:$N$107,'Movements'!$C$8:$C$107,$A10))</x:f>
        <x:v>0</x:v>
      </x:c>
      <x:c r="M10" s="12" t="n">
        <x:f>IF($A10="","",IF(ISBLANK($G10),"Opening quantity needed",IF($I10="Retired",0,$J10-$K10-$L10)))</x:f>
        <x:v>2</x:v>
      </x:c>
      <x:c r="N10" s="12" t="n">
        <x:f>IF($A10="","",IF(OR(ISBLANK($G10),ISBLANK($H10)),"Input needed",IF($I10="Retired",0,MAX(0,$H10-$M10))))</x:f>
        <x:v>0</x:v>
      </x:c>
      <x:c r="O10" s="10" t="str">
        <x:f>IF($A10="","",IF(COUNTIFS('Stock'!$A$8:$A$107,$A10)&lt;&gt;1,"Duplicate stock ID",IF(OR(ISBLANK($G10),ISBLANK($H10)),"Complete opening/minimum",IF(OR($J10&lt;0,$L10&lt;0),"Check movement quantities",IF($I10="Retired","Do not allocate",IF($M10&lt;0,"Review over-allocation",IF($N10&gt;0,"Review replenishment","")))))))</x:f>
      </x:c>
    </x:row>
    <x:row r="11" ht="23" customHeight="1">
      <x:c r="A11" s="9" t="str">
        <x:v>S004</x:v>
      </x:c>
      <x:c r="B11" s="9" t="str">
        <x:v>FLT-AIR40</x:v>
      </x:c>
      <x:c r="C11" s="9" t="str">
        <x:v>40 micron air filter</x:v>
      </x:c>
      <x:c r="D11" s="9" t="str">
        <x:v>North workshop</x:v>
      </x:c>
      <x:c r="E11" s="9" t="str">
        <x:v>A-04</x:v>
      </x:c>
      <x:c r="F11" s="9" t="str">
        <x:v>Each</x:v>
      </x:c>
      <x:c r="G11" s="11" t="n">
        <x:v>8</x:v>
      </x:c>
      <x:c r="H11" s="11" t="n">
        <x:v>3</x:v>
      </x:c>
      <x:c r="I11" s="11" t="str">
        <x:v>Active</x:v>
      </x:c>
      <x:c r="J11" s="12" t="n">
        <x:f>IF($A11="","",IF(ISBLANK($G11),"Opening quantity needed",$G11+SUMIFS('Movements'!$K$8:$K$107,'Movements'!$C$8:$C$107,$A11)))</x:f>
        <x:v>7</x:v>
      </x:c>
      <x:c r="K11" s="12" t="n">
        <x:f>IF($A11="","",SUMIFS('Movements'!$L$8:$L$107,'Movements'!$C$8:$C$107,$A11))</x:f>
        <x:v>0</x:v>
      </x:c>
      <x:c r="L11" s="12" t="n">
        <x:f>IF($A11="","",SUMIFS('Requests'!$E$8:$E$107,'Requests'!$C$8:$C$107,$A11,'Requests'!$G$8:$G$107,"Approved")-SUMIFS('Movements'!$M$8:$M$107,'Movements'!$C$8:$C$107,$A11)-SUMIFS('Movements'!$N$8:$N$107,'Movements'!$C$8:$C$107,$A11))</x:f>
        <x:v>1</x:v>
      </x:c>
      <x:c r="M11" s="12" t="n">
        <x:f>IF($A11="","",IF(ISBLANK($G11),"Opening quantity needed",IF($I11="Retired",0,$J11-$K11-$L11)))</x:f>
        <x:v>6</x:v>
      </x:c>
      <x:c r="N11" s="12" t="n">
        <x:f>IF($A11="","",IF(OR(ISBLANK($G11),ISBLANK($H11)),"Input needed",IF($I11="Retired",0,MAX(0,$H11-$M11))))</x:f>
        <x:v>0</x:v>
      </x:c>
      <x:c r="O11" s="10" t="str">
        <x:f>IF($A11="","",IF(COUNTIFS('Stock'!$A$8:$A$107,$A11)&lt;&gt;1,"Duplicate stock ID",IF(OR(ISBLANK($G11),ISBLANK($H11)),"Complete opening/minimum",IF(OR($J11&lt;0,$L11&lt;0),"Check movement quantities",IF($I11="Retired","Do not allocate",IF($M11&lt;0,"Review over-allocation",IF($N11&gt;0,"Review replenishment","")))))))</x:f>
      </x:c>
    </x:row>
    <x:row r="12" ht="23" customHeight="1">
      <x:c r="A12" s="9" t="str">
        <x:v>S005</x:v>
      </x:c>
      <x:c r="B12" s="9" t="str">
        <x:v>SNS-M12-PNP</x:v>
      </x:c>
      <x:c r="C12" s="9" t="str">
        <x:v>M12 PNP sensor</x:v>
      </x:c>
      <x:c r="D12" s="9" t="str">
        <x:v>South workshop</x:v>
      </x:c>
      <x:c r="E12" s="9" t="str">
        <x:v>B-04</x:v>
      </x:c>
      <x:c r="F12" s="9" t="str">
        <x:v>Each</x:v>
      </x:c>
      <x:c r="G12" s="11" t="n">
        <x:v>1</x:v>
      </x:c>
      <x:c r="H12" s="11" t="n">
        <x:v>2</x:v>
      </x:c>
      <x:c r="I12" s="11" t="str">
        <x:v>Active</x:v>
      </x:c>
      <x:c r="J12" s="12" t="n">
        <x:f>IF($A12="","",IF(ISBLANK($G12),"Opening quantity needed",$G12+SUMIFS('Movements'!$K$8:$K$107,'Movements'!$C$8:$C$107,$A12)))</x:f>
        <x:v>1</x:v>
      </x:c>
      <x:c r="K12" s="12" t="n">
        <x:f>IF($A12="","",SUMIFS('Movements'!$L$8:$L$107,'Movements'!$C$8:$C$107,$A12))</x:f>
        <x:v>0</x:v>
      </x:c>
      <x:c r="L12" s="12" t="n">
        <x:f>IF($A12="","",SUMIFS('Requests'!$E$8:$E$107,'Requests'!$C$8:$C$107,$A12,'Requests'!$G$8:$G$107,"Approved")-SUMIFS('Movements'!$M$8:$M$107,'Movements'!$C$8:$C$107,$A12)-SUMIFS('Movements'!$N$8:$N$107,'Movements'!$C$8:$C$107,$A12))</x:f>
        <x:v>0</x:v>
      </x:c>
      <x:c r="M12" s="12" t="n">
        <x:f>IF($A12="","",IF(ISBLANK($G12),"Opening quantity needed",IF($I12="Retired",0,$J12-$K12-$L12)))</x:f>
        <x:v>1</x:v>
      </x:c>
      <x:c r="N12" s="12" t="n">
        <x:f>IF($A12="","",IF(OR(ISBLANK($G12),ISBLANK($H12)),"Input needed",IF($I12="Retired",0,MAX(0,$H12-$M12))))</x:f>
        <x:v>1</x:v>
      </x:c>
      <x:c r="O12" s="10" t="str">
        <x:f>IF($A12="","",IF(COUNTIFS('Stock'!$A$8:$A$107,$A12)&lt;&gt;1,"Duplicate stock ID",IF(OR(ISBLANK($G12),ISBLANK($H12)),"Complete opening/minimum",IF(OR($J12&lt;0,$L12&lt;0),"Check movement quantities",IF($I12="Retired","Do not allocate",IF($M12&lt;0,"Review over-allocation",IF($N12&gt;0,"Review replenishment","")))))))</x:f>
        <x:v>Review replenishment</x:v>
      </x:c>
    </x:row>
    <x:row r="13" ht="23" customHeight="1">
      <x:c r="A13" s="9" t="str">
        <x:v>S006</x:v>
      </x:c>
      <x:c r="B13" s="9" t="str">
        <x:v>SEAL-P100-OLD</x:v>
      </x:c>
      <x:c r="C13" s="9" t="str">
        <x:v>Retired P100 seal</x:v>
      </x:c>
      <x:c r="D13" s="9" t="str">
        <x:v>North workshop</x:v>
      </x:c>
      <x:c r="E13" s="9" t="str">
        <x:v>Hold-01</x:v>
      </x:c>
      <x:c r="F13" s="9" t="str">
        <x:v>Each</x:v>
      </x:c>
      <x:c r="G13" s="11" t="n">
        <x:v>3</x:v>
      </x:c>
      <x:c r="H13" s="11" t="n">
        <x:v>0</x:v>
      </x:c>
      <x:c r="I13" s="11" t="str">
        <x:v>Retired</x:v>
      </x:c>
      <x:c r="J13" s="12" t="n">
        <x:f>IF($A13="","",IF(ISBLANK($G13),"Opening quantity needed",$G13+SUMIFS('Movements'!$K$8:$K$107,'Movements'!$C$8:$C$107,$A13)))</x:f>
        <x:v>3</x:v>
      </x:c>
      <x:c r="K13" s="12" t="n">
        <x:f>IF($A13="","",SUMIFS('Movements'!$L$8:$L$107,'Movements'!$C$8:$C$107,$A13))</x:f>
        <x:v>0</x:v>
      </x:c>
      <x:c r="L13" s="12" t="n">
        <x:f>IF($A13="","",SUMIFS('Requests'!$E$8:$E$107,'Requests'!$C$8:$C$107,$A13,'Requests'!$G$8:$G$107,"Approved")-SUMIFS('Movements'!$M$8:$M$107,'Movements'!$C$8:$C$107,$A13)-SUMIFS('Movements'!$N$8:$N$107,'Movements'!$C$8:$C$107,$A13))</x:f>
        <x:v>0</x:v>
      </x:c>
      <x:c r="M13" s="12" t="n">
        <x:f>IF($A13="","",IF(ISBLANK($G13),"Opening quantity needed",IF($I13="Retired",0,$J13-$K13-$L13)))</x:f>
        <x:v>0</x:v>
      </x:c>
      <x:c r="N13" s="12" t="n">
        <x:f>IF($A13="","",IF(OR(ISBLANK($G13),ISBLANK($H13)),"Input needed",IF($I13="Retired",0,MAX(0,$H13-$M13))))</x:f>
        <x:v>0</x:v>
      </x:c>
      <x:c r="O13" s="10" t="str">
        <x:f>IF($A13="","",IF(COUNTIFS('Stock'!$A$8:$A$107,$A13)&lt;&gt;1,"Duplicate stock ID",IF(OR(ISBLANK($G13),ISBLANK($H13)),"Complete opening/minimum",IF(OR($J13&lt;0,$L13&lt;0),"Check movement quantities",IF($I13="Retired","Do not allocate",IF($M13&lt;0,"Review over-allocation",IF($N13&gt;0,"Review replenishment","")))))))</x:f>
        <x:v>Do not allocate</x:v>
      </x:c>
    </x:row>
    <x:row r="14" ht="23" customHeight="1">
      <x:c r="A14" s="9"/>
      <x:c r="B14" s="9"/>
      <x:c r="C14" s="9"/>
      <x:c r="D14" s="9"/>
      <x:c r="E14" s="9"/>
      <x:c r="F14" s="9"/>
      <x:c r="G14" s="11"/>
      <x:c r="H14" s="11"/>
      <x:c r="I14" s="11"/>
      <x:c r="J14" s="12" t="str">
        <x:f>IF($A14="","",IF(ISBLANK($G14),"Opening quantity needed",$G14+SUMIFS('Movements'!$K$8:$K$107,'Movements'!$C$8:$C$107,$A14)))</x:f>
      </x:c>
      <x:c r="K14" s="12" t="str">
        <x:f>IF($A14="","",SUMIFS('Movements'!$L$8:$L$107,'Movements'!$C$8:$C$107,$A14))</x:f>
      </x:c>
      <x:c r="L14" s="12" t="str">
        <x:f>IF($A14="","",SUMIFS('Requests'!$E$8:$E$107,'Requests'!$C$8:$C$107,$A14,'Requests'!$G$8:$G$107,"Approved")-SUMIFS('Movements'!$M$8:$M$107,'Movements'!$C$8:$C$107,$A14)-SUMIFS('Movements'!$N$8:$N$107,'Movements'!$C$8:$C$107,$A14))</x:f>
      </x:c>
      <x:c r="M14" s="12" t="str">
        <x:f>IF($A14="","",IF(ISBLANK($G14),"Opening quantity needed",IF($I14="Retired",0,$J14-$K14-$L14)))</x:f>
      </x:c>
      <x:c r="N14" s="12" t="str">
        <x:f>IF($A14="","",IF(OR(ISBLANK($G14),ISBLANK($H14)),"Input needed",IF($I14="Retired",0,MAX(0,$H14-$M14))))</x:f>
      </x:c>
      <x:c r="O14" s="10" t="str">
        <x:f>IF($A14="","",IF(COUNTIFS('Stock'!$A$8:$A$107,$A14)&lt;&gt;1,"Duplicate stock ID",IF(OR(ISBLANK($G14),ISBLANK($H14)),"Complete opening/minimum",IF(OR($J14&lt;0,$L14&lt;0),"Check movement quantities",IF($I14="Retired","Do not allocate",IF($M14&lt;0,"Review over-allocation",IF($N14&gt;0,"Review replenishment","")))))))</x:f>
      </x:c>
    </x:row>
    <x:row r="15" ht="23" customHeight="1">
      <x:c r="A15" s="9"/>
      <x:c r="B15" s="9"/>
      <x:c r="C15" s="9"/>
      <x:c r="D15" s="9"/>
      <x:c r="E15" s="9"/>
      <x:c r="F15" s="9"/>
      <x:c r="G15" s="11"/>
      <x:c r="H15" s="11"/>
      <x:c r="I15" s="11"/>
      <x:c r="J15" s="12" t="str">
        <x:f>IF($A15="","",IF(ISBLANK($G15),"Opening quantity needed",$G15+SUMIFS('Movements'!$K$8:$K$107,'Movements'!$C$8:$C$107,$A15)))</x:f>
      </x:c>
      <x:c r="K15" s="12" t="str">
        <x:f>IF($A15="","",SUMIFS('Movements'!$L$8:$L$107,'Movements'!$C$8:$C$107,$A15))</x:f>
      </x:c>
      <x:c r="L15" s="12" t="str">
        <x:f>IF($A15="","",SUMIFS('Requests'!$E$8:$E$107,'Requests'!$C$8:$C$107,$A15,'Requests'!$G$8:$G$107,"Approved")-SUMIFS('Movements'!$M$8:$M$107,'Movements'!$C$8:$C$107,$A15)-SUMIFS('Movements'!$N$8:$N$107,'Movements'!$C$8:$C$107,$A15))</x:f>
      </x:c>
      <x:c r="M15" s="12" t="str">
        <x:f>IF($A15="","",IF(ISBLANK($G15),"Opening quantity needed",IF($I15="Retired",0,$J15-$K15-$L15)))</x:f>
      </x:c>
      <x:c r="N15" s="12" t="str">
        <x:f>IF($A15="","",IF(OR(ISBLANK($G15),ISBLANK($H15)),"Input needed",IF($I15="Retired",0,MAX(0,$H15-$M15))))</x:f>
      </x:c>
      <x:c r="O15" s="10" t="str">
        <x:f>IF($A15="","",IF(COUNTIFS('Stock'!$A$8:$A$107,$A15)&lt;&gt;1,"Duplicate stock ID",IF(OR(ISBLANK($G15),ISBLANK($H15)),"Complete opening/minimum",IF(OR($J15&lt;0,$L15&lt;0),"Check movement quantities",IF($I15="Retired","Do not allocate",IF($M15&lt;0,"Review over-allocation",IF($N15&gt;0,"Review replenishment","")))))))</x:f>
      </x:c>
    </x:row>
    <x:row r="16" ht="23" customHeight="1">
      <x:c r="A16" s="9"/>
      <x:c r="B16" s="9"/>
      <x:c r="C16" s="9"/>
      <x:c r="D16" s="9"/>
      <x:c r="E16" s="9"/>
      <x:c r="F16" s="9"/>
      <x:c r="G16" s="11"/>
      <x:c r="H16" s="11"/>
      <x:c r="I16" s="11"/>
      <x:c r="J16" s="12" t="str">
        <x:f>IF($A16="","",IF(ISBLANK($G16),"Opening quantity needed",$G16+SUMIFS('Movements'!$K$8:$K$107,'Movements'!$C$8:$C$107,$A16)))</x:f>
      </x:c>
      <x:c r="K16" s="12" t="str">
        <x:f>IF($A16="","",SUMIFS('Movements'!$L$8:$L$107,'Movements'!$C$8:$C$107,$A16))</x:f>
      </x:c>
      <x:c r="L16" s="12" t="str">
        <x:f>IF($A16="","",SUMIFS('Requests'!$E$8:$E$107,'Requests'!$C$8:$C$107,$A16,'Requests'!$G$8:$G$107,"Approved")-SUMIFS('Movements'!$M$8:$M$107,'Movements'!$C$8:$C$107,$A16)-SUMIFS('Movements'!$N$8:$N$107,'Movements'!$C$8:$C$107,$A16))</x:f>
      </x:c>
      <x:c r="M16" s="12" t="str">
        <x:f>IF($A16="","",IF(ISBLANK($G16),"Opening quantity needed",IF($I16="Retired",0,$J16-$K16-$L16)))</x:f>
      </x:c>
      <x:c r="N16" s="12" t="str">
        <x:f>IF($A16="","",IF(OR(ISBLANK($G16),ISBLANK($H16)),"Input needed",IF($I16="Retired",0,MAX(0,$H16-$M16))))</x:f>
      </x:c>
      <x:c r="O16" s="10" t="str">
        <x:f>IF($A16="","",IF(COUNTIFS('Stock'!$A$8:$A$107,$A16)&lt;&gt;1,"Duplicate stock ID",IF(OR(ISBLANK($G16),ISBLANK($H16)),"Complete opening/minimum",IF(OR($J16&lt;0,$L16&lt;0),"Check movement quantities",IF($I16="Retired","Do not allocate",IF($M16&lt;0,"Review over-allocation",IF($N16&gt;0,"Review replenishment","")))))))</x:f>
      </x:c>
    </x:row>
    <x:row r="17" ht="23" customHeight="1">
      <x:c r="A17" s="9"/>
      <x:c r="B17" s="9"/>
      <x:c r="C17" s="9"/>
      <x:c r="D17" s="9"/>
      <x:c r="E17" s="9"/>
      <x:c r="F17" s="9"/>
      <x:c r="G17" s="11"/>
      <x:c r="H17" s="11"/>
      <x:c r="I17" s="11"/>
      <x:c r="J17" s="12" t="str">
        <x:f>IF($A17="","",IF(ISBLANK($G17),"Opening quantity needed",$G17+SUMIFS('Movements'!$K$8:$K$107,'Movements'!$C$8:$C$107,$A17)))</x:f>
      </x:c>
      <x:c r="K17" s="12" t="str">
        <x:f>IF($A17="","",SUMIFS('Movements'!$L$8:$L$107,'Movements'!$C$8:$C$107,$A17))</x:f>
      </x:c>
      <x:c r="L17" s="12" t="str">
        <x:f>IF($A17="","",SUMIFS('Requests'!$E$8:$E$107,'Requests'!$C$8:$C$107,$A17,'Requests'!$G$8:$G$107,"Approved")-SUMIFS('Movements'!$M$8:$M$107,'Movements'!$C$8:$C$107,$A17)-SUMIFS('Movements'!$N$8:$N$107,'Movements'!$C$8:$C$107,$A17))</x:f>
      </x:c>
      <x:c r="M17" s="12" t="str">
        <x:f>IF($A17="","",IF(ISBLANK($G17),"Opening quantity needed",IF($I17="Retired",0,$J17-$K17-$L17)))</x:f>
      </x:c>
      <x:c r="N17" s="12" t="str">
        <x:f>IF($A17="","",IF(OR(ISBLANK($G17),ISBLANK($H17)),"Input needed",IF($I17="Retired",0,MAX(0,$H17-$M17))))</x:f>
      </x:c>
      <x:c r="O17" s="10" t="str">
        <x:f>IF($A17="","",IF(COUNTIFS('Stock'!$A$8:$A$107,$A17)&lt;&gt;1,"Duplicate stock ID",IF(OR(ISBLANK($G17),ISBLANK($H17)),"Complete opening/minimum",IF(OR($J17&lt;0,$L17&lt;0),"Check movement quantities",IF($I17="Retired","Do not allocate",IF($M17&lt;0,"Review over-allocation",IF($N17&gt;0,"Review replenishment","")))))))</x:f>
      </x:c>
    </x:row>
    <x:row r="18" ht="23" customHeight="1">
      <x:c r="A18" s="9"/>
      <x:c r="B18" s="9"/>
      <x:c r="C18" s="9"/>
      <x:c r="D18" s="9"/>
      <x:c r="E18" s="9"/>
      <x:c r="F18" s="9"/>
      <x:c r="G18" s="11"/>
      <x:c r="H18" s="11"/>
      <x:c r="I18" s="11"/>
      <x:c r="J18" s="12" t="str">
        <x:f>IF($A18="","",IF(ISBLANK($G18),"Opening quantity needed",$G18+SUMIFS('Movements'!$K$8:$K$107,'Movements'!$C$8:$C$107,$A18)))</x:f>
      </x:c>
      <x:c r="K18" s="12" t="str">
        <x:f>IF($A18="","",SUMIFS('Movements'!$L$8:$L$107,'Movements'!$C$8:$C$107,$A18))</x:f>
      </x:c>
      <x:c r="L18" s="12" t="str">
        <x:f>IF($A18="","",SUMIFS('Requests'!$E$8:$E$107,'Requests'!$C$8:$C$107,$A18,'Requests'!$G$8:$G$107,"Approved")-SUMIFS('Movements'!$M$8:$M$107,'Movements'!$C$8:$C$107,$A18)-SUMIFS('Movements'!$N$8:$N$107,'Movements'!$C$8:$C$107,$A18))</x:f>
      </x:c>
      <x:c r="M18" s="12" t="str">
        <x:f>IF($A18="","",IF(ISBLANK($G18),"Opening quantity needed",IF($I18="Retired",0,$J18-$K18-$L18)))</x:f>
      </x:c>
      <x:c r="N18" s="12" t="str">
        <x:f>IF($A18="","",IF(OR(ISBLANK($G18),ISBLANK($H18)),"Input needed",IF($I18="Retired",0,MAX(0,$H18-$M18))))</x:f>
      </x:c>
      <x:c r="O18" s="10" t="str">
        <x:f>IF($A18="","",IF(COUNTIFS('Stock'!$A$8:$A$107,$A18)&lt;&gt;1,"Duplicate stock ID",IF(OR(ISBLANK($G18),ISBLANK($H18)),"Complete opening/minimum",IF(OR($J18&lt;0,$L18&lt;0),"Check movement quantities",IF($I18="Retired","Do not allocate",IF($M18&lt;0,"Review over-allocation",IF($N18&gt;0,"Review replenishment","")))))))</x:f>
      </x:c>
    </x:row>
    <x:row r="19" ht="23" customHeight="1">
      <x:c r="A19" s="9"/>
      <x:c r="B19" s="9"/>
      <x:c r="C19" s="9"/>
      <x:c r="D19" s="9"/>
      <x:c r="E19" s="9"/>
      <x:c r="F19" s="9"/>
      <x:c r="G19" s="11"/>
      <x:c r="H19" s="11"/>
      <x:c r="I19" s="11"/>
      <x:c r="J19" s="12" t="str">
        <x:f>IF($A19="","",IF(ISBLANK($G19),"Opening quantity needed",$G19+SUMIFS('Movements'!$K$8:$K$107,'Movements'!$C$8:$C$107,$A19)))</x:f>
      </x:c>
      <x:c r="K19" s="12" t="str">
        <x:f>IF($A19="","",SUMIFS('Movements'!$L$8:$L$107,'Movements'!$C$8:$C$107,$A19))</x:f>
      </x:c>
      <x:c r="L19" s="12" t="str">
        <x:f>IF($A19="","",SUMIFS('Requests'!$E$8:$E$107,'Requests'!$C$8:$C$107,$A19,'Requests'!$G$8:$G$107,"Approved")-SUMIFS('Movements'!$M$8:$M$107,'Movements'!$C$8:$C$107,$A19)-SUMIFS('Movements'!$N$8:$N$107,'Movements'!$C$8:$C$107,$A19))</x:f>
      </x:c>
      <x:c r="M19" s="12" t="str">
        <x:f>IF($A19="","",IF(ISBLANK($G19),"Opening quantity needed",IF($I19="Retired",0,$J19-$K19-$L19)))</x:f>
      </x:c>
      <x:c r="N19" s="12" t="str">
        <x:f>IF($A19="","",IF(OR(ISBLANK($G19),ISBLANK($H19)),"Input needed",IF($I19="Retired",0,MAX(0,$H19-$M19))))</x:f>
      </x:c>
      <x:c r="O19" s="10" t="str">
        <x:f>IF($A19="","",IF(COUNTIFS('Stock'!$A$8:$A$107,$A19)&lt;&gt;1,"Duplicate stock ID",IF(OR(ISBLANK($G19),ISBLANK($H19)),"Complete opening/minimum",IF(OR($J19&lt;0,$L19&lt;0),"Check movement quantities",IF($I19="Retired","Do not allocate",IF($M19&lt;0,"Review over-allocation",IF($N19&gt;0,"Review replenishment","")))))))</x:f>
      </x:c>
    </x:row>
    <x:row r="20" ht="23" customHeight="1">
      <x:c r="A20" s="9"/>
      <x:c r="B20" s="9"/>
      <x:c r="C20" s="9"/>
      <x:c r="D20" s="9"/>
      <x:c r="E20" s="9"/>
      <x:c r="F20" s="9"/>
      <x:c r="G20" s="11"/>
      <x:c r="H20" s="11"/>
      <x:c r="I20" s="11"/>
      <x:c r="J20" s="12" t="str">
        <x:f>IF($A20="","",IF(ISBLANK($G20),"Opening quantity needed",$G20+SUMIFS('Movements'!$K$8:$K$107,'Movements'!$C$8:$C$107,$A20)))</x:f>
      </x:c>
      <x:c r="K20" s="12" t="str">
        <x:f>IF($A20="","",SUMIFS('Movements'!$L$8:$L$107,'Movements'!$C$8:$C$107,$A20))</x:f>
      </x:c>
      <x:c r="L20" s="12" t="str">
        <x:f>IF($A20="","",SUMIFS('Requests'!$E$8:$E$107,'Requests'!$C$8:$C$107,$A20,'Requests'!$G$8:$G$107,"Approved")-SUMIFS('Movements'!$M$8:$M$107,'Movements'!$C$8:$C$107,$A20)-SUMIFS('Movements'!$N$8:$N$107,'Movements'!$C$8:$C$107,$A20))</x:f>
      </x:c>
      <x:c r="M20" s="12" t="str">
        <x:f>IF($A20="","",IF(ISBLANK($G20),"Opening quantity needed",IF($I20="Retired",0,$J20-$K20-$L20)))</x:f>
      </x:c>
      <x:c r="N20" s="12" t="str">
        <x:f>IF($A20="","",IF(OR(ISBLANK($G20),ISBLANK($H20)),"Input needed",IF($I20="Retired",0,MAX(0,$H20-$M20))))</x:f>
      </x:c>
      <x:c r="O20" s="10" t="str">
        <x:f>IF($A20="","",IF(COUNTIFS('Stock'!$A$8:$A$107,$A20)&lt;&gt;1,"Duplicate stock ID",IF(OR(ISBLANK($G20),ISBLANK($H20)),"Complete opening/minimum",IF(OR($J20&lt;0,$L20&lt;0),"Check movement quantities",IF($I20="Retired","Do not allocate",IF($M20&lt;0,"Review over-allocation",IF($N20&gt;0,"Review replenishment","")))))))</x:f>
      </x:c>
    </x:row>
    <x:row r="21" ht="23" customHeight="1">
      <x:c r="A21" s="9"/>
      <x:c r="B21" s="9"/>
      <x:c r="C21" s="9"/>
      <x:c r="D21" s="9"/>
      <x:c r="E21" s="9"/>
      <x:c r="F21" s="9"/>
      <x:c r="G21" s="11"/>
      <x:c r="H21" s="11"/>
      <x:c r="I21" s="11"/>
      <x:c r="J21" s="12" t="str">
        <x:f>IF($A21="","",IF(ISBLANK($G21),"Opening quantity needed",$G21+SUMIFS('Movements'!$K$8:$K$107,'Movements'!$C$8:$C$107,$A21)))</x:f>
      </x:c>
      <x:c r="K21" s="12" t="str">
        <x:f>IF($A21="","",SUMIFS('Movements'!$L$8:$L$107,'Movements'!$C$8:$C$107,$A21))</x:f>
      </x:c>
      <x:c r="L21" s="12" t="str">
        <x:f>IF($A21="","",SUMIFS('Requests'!$E$8:$E$107,'Requests'!$C$8:$C$107,$A21,'Requests'!$G$8:$G$107,"Approved")-SUMIFS('Movements'!$M$8:$M$107,'Movements'!$C$8:$C$107,$A21)-SUMIFS('Movements'!$N$8:$N$107,'Movements'!$C$8:$C$107,$A21))</x:f>
      </x:c>
      <x:c r="M21" s="12" t="str">
        <x:f>IF($A21="","",IF(ISBLANK($G21),"Opening quantity needed",IF($I21="Retired",0,$J21-$K21-$L21)))</x:f>
      </x:c>
      <x:c r="N21" s="12" t="str">
        <x:f>IF($A21="","",IF(OR(ISBLANK($G21),ISBLANK($H21)),"Input needed",IF($I21="Retired",0,MAX(0,$H21-$M21))))</x:f>
      </x:c>
      <x:c r="O21" s="10" t="str">
        <x:f>IF($A21="","",IF(COUNTIFS('Stock'!$A$8:$A$107,$A21)&lt;&gt;1,"Duplicate stock ID",IF(OR(ISBLANK($G21),ISBLANK($H21)),"Complete opening/minimum",IF(OR($J21&lt;0,$L21&lt;0),"Check movement quantities",IF($I21="Retired","Do not allocate",IF($M21&lt;0,"Review over-allocation",IF($N21&gt;0,"Review replenishment","")))))))</x:f>
      </x:c>
    </x:row>
    <x:row r="22" ht="23" customHeight="1">
      <x:c r="A22" s="9"/>
      <x:c r="B22" s="9"/>
      <x:c r="C22" s="9"/>
      <x:c r="D22" s="9"/>
      <x:c r="E22" s="9"/>
      <x:c r="F22" s="9"/>
      <x:c r="G22" s="11"/>
      <x:c r="H22" s="11"/>
      <x:c r="I22" s="11"/>
      <x:c r="J22" s="12" t="str">
        <x:f>IF($A22="","",IF(ISBLANK($G22),"Opening quantity needed",$G22+SUMIFS('Movements'!$K$8:$K$107,'Movements'!$C$8:$C$107,$A22)))</x:f>
      </x:c>
      <x:c r="K22" s="12" t="str">
        <x:f>IF($A22="","",SUMIFS('Movements'!$L$8:$L$107,'Movements'!$C$8:$C$107,$A22))</x:f>
      </x:c>
      <x:c r="L22" s="12" t="str">
        <x:f>IF($A22="","",SUMIFS('Requests'!$E$8:$E$107,'Requests'!$C$8:$C$107,$A22,'Requests'!$G$8:$G$107,"Approved")-SUMIFS('Movements'!$M$8:$M$107,'Movements'!$C$8:$C$107,$A22)-SUMIFS('Movements'!$N$8:$N$107,'Movements'!$C$8:$C$107,$A22))</x:f>
      </x:c>
      <x:c r="M22" s="12" t="str">
        <x:f>IF($A22="","",IF(ISBLANK($G22),"Opening quantity needed",IF($I22="Retired",0,$J22-$K22-$L22)))</x:f>
      </x:c>
      <x:c r="N22" s="12" t="str">
        <x:f>IF($A22="","",IF(OR(ISBLANK($G22),ISBLANK($H22)),"Input needed",IF($I22="Retired",0,MAX(0,$H22-$M22))))</x:f>
      </x:c>
      <x:c r="O22" s="10" t="str">
        <x:f>IF($A22="","",IF(COUNTIFS('Stock'!$A$8:$A$107,$A22)&lt;&gt;1,"Duplicate stock ID",IF(OR(ISBLANK($G22),ISBLANK($H22)),"Complete opening/minimum",IF(OR($J22&lt;0,$L22&lt;0),"Check movement quantities",IF($I22="Retired","Do not allocate",IF($M22&lt;0,"Review over-allocation",IF($N22&gt;0,"Review replenishment","")))))))</x:f>
      </x:c>
    </x:row>
    <x:row r="23" ht="23" customHeight="1">
      <x:c r="A23" s="9"/>
      <x:c r="B23" s="9"/>
      <x:c r="C23" s="9"/>
      <x:c r="D23" s="9"/>
      <x:c r="E23" s="9"/>
      <x:c r="F23" s="9"/>
      <x:c r="G23" s="11"/>
      <x:c r="H23" s="11"/>
      <x:c r="I23" s="11"/>
      <x:c r="J23" s="12" t="str">
        <x:f>IF($A23="","",IF(ISBLANK($G23),"Opening quantity needed",$G23+SUMIFS('Movements'!$K$8:$K$107,'Movements'!$C$8:$C$107,$A23)))</x:f>
      </x:c>
      <x:c r="K23" s="12" t="str">
        <x:f>IF($A23="","",SUMIFS('Movements'!$L$8:$L$107,'Movements'!$C$8:$C$107,$A23))</x:f>
      </x:c>
      <x:c r="L23" s="12" t="str">
        <x:f>IF($A23="","",SUMIFS('Requests'!$E$8:$E$107,'Requests'!$C$8:$C$107,$A23,'Requests'!$G$8:$G$107,"Approved")-SUMIFS('Movements'!$M$8:$M$107,'Movements'!$C$8:$C$107,$A23)-SUMIFS('Movements'!$N$8:$N$107,'Movements'!$C$8:$C$107,$A23))</x:f>
      </x:c>
      <x:c r="M23" s="12" t="str">
        <x:f>IF($A23="","",IF(ISBLANK($G23),"Opening quantity needed",IF($I23="Retired",0,$J23-$K23-$L23)))</x:f>
      </x:c>
      <x:c r="N23" s="12" t="str">
        <x:f>IF($A23="","",IF(OR(ISBLANK($G23),ISBLANK($H23)),"Input needed",IF($I23="Retired",0,MAX(0,$H23-$M23))))</x:f>
      </x:c>
      <x:c r="O23" s="10" t="str">
        <x:f>IF($A23="","",IF(COUNTIFS('Stock'!$A$8:$A$107,$A23)&lt;&gt;1,"Duplicate stock ID",IF(OR(ISBLANK($G23),ISBLANK($H23)),"Complete opening/minimum",IF(OR($J23&lt;0,$L23&lt;0),"Check movement quantities",IF($I23="Retired","Do not allocate",IF($M23&lt;0,"Review over-allocation",IF($N23&gt;0,"Review replenishment","")))))))</x:f>
      </x:c>
    </x:row>
    <x:row r="24" ht="23" customHeight="1">
      <x:c r="A24" s="9"/>
      <x:c r="B24" s="9"/>
      <x:c r="C24" s="9"/>
      <x:c r="D24" s="9"/>
      <x:c r="E24" s="9"/>
      <x:c r="F24" s="9"/>
      <x:c r="G24" s="11"/>
      <x:c r="H24" s="11"/>
      <x:c r="I24" s="11"/>
      <x:c r="J24" s="12" t="str">
        <x:f>IF($A24="","",IF(ISBLANK($G24),"Opening quantity needed",$G24+SUMIFS('Movements'!$K$8:$K$107,'Movements'!$C$8:$C$107,$A24)))</x:f>
      </x:c>
      <x:c r="K24" s="12" t="str">
        <x:f>IF($A24="","",SUMIFS('Movements'!$L$8:$L$107,'Movements'!$C$8:$C$107,$A24))</x:f>
      </x:c>
      <x:c r="L24" s="12" t="str">
        <x:f>IF($A24="","",SUMIFS('Requests'!$E$8:$E$107,'Requests'!$C$8:$C$107,$A24,'Requests'!$G$8:$G$107,"Approved")-SUMIFS('Movements'!$M$8:$M$107,'Movements'!$C$8:$C$107,$A24)-SUMIFS('Movements'!$N$8:$N$107,'Movements'!$C$8:$C$107,$A24))</x:f>
      </x:c>
      <x:c r="M24" s="12" t="str">
        <x:f>IF($A24="","",IF(ISBLANK($G24),"Opening quantity needed",IF($I24="Retired",0,$J24-$K24-$L24)))</x:f>
      </x:c>
      <x:c r="N24" s="12" t="str">
        <x:f>IF($A24="","",IF(OR(ISBLANK($G24),ISBLANK($H24)),"Input needed",IF($I24="Retired",0,MAX(0,$H24-$M24))))</x:f>
      </x:c>
      <x:c r="O24" s="10" t="str">
        <x:f>IF($A24="","",IF(COUNTIFS('Stock'!$A$8:$A$107,$A24)&lt;&gt;1,"Duplicate stock ID",IF(OR(ISBLANK($G24),ISBLANK($H24)),"Complete opening/minimum",IF(OR($J24&lt;0,$L24&lt;0),"Check movement quantities",IF($I24="Retired","Do not allocate",IF($M24&lt;0,"Review over-allocation",IF($N24&gt;0,"Review replenishment","")))))))</x:f>
      </x:c>
    </x:row>
    <x:row r="25" ht="23" customHeight="1">
      <x:c r="A25" s="9"/>
      <x:c r="B25" s="9"/>
      <x:c r="C25" s="9"/>
      <x:c r="D25" s="9"/>
      <x:c r="E25" s="9"/>
      <x:c r="F25" s="9"/>
      <x:c r="G25" s="11"/>
      <x:c r="H25" s="11"/>
      <x:c r="I25" s="11"/>
      <x:c r="J25" s="12" t="str">
        <x:f>IF($A25="","",IF(ISBLANK($G25),"Opening quantity needed",$G25+SUMIFS('Movements'!$K$8:$K$107,'Movements'!$C$8:$C$107,$A25)))</x:f>
      </x:c>
      <x:c r="K25" s="12" t="str">
        <x:f>IF($A25="","",SUMIFS('Movements'!$L$8:$L$107,'Movements'!$C$8:$C$107,$A25))</x:f>
      </x:c>
      <x:c r="L25" s="12" t="str">
        <x:f>IF($A25="","",SUMIFS('Requests'!$E$8:$E$107,'Requests'!$C$8:$C$107,$A25,'Requests'!$G$8:$G$107,"Approved")-SUMIFS('Movements'!$M$8:$M$107,'Movements'!$C$8:$C$107,$A25)-SUMIFS('Movements'!$N$8:$N$107,'Movements'!$C$8:$C$107,$A25))</x:f>
      </x:c>
      <x:c r="M25" s="12" t="str">
        <x:f>IF($A25="","",IF(ISBLANK($G25),"Opening quantity needed",IF($I25="Retired",0,$J25-$K25-$L25)))</x:f>
      </x:c>
      <x:c r="N25" s="12" t="str">
        <x:f>IF($A25="","",IF(OR(ISBLANK($G25),ISBLANK($H25)),"Input needed",IF($I25="Retired",0,MAX(0,$H25-$M25))))</x:f>
      </x:c>
      <x:c r="O25" s="10" t="str">
        <x:f>IF($A25="","",IF(COUNTIFS('Stock'!$A$8:$A$107,$A25)&lt;&gt;1,"Duplicate stock ID",IF(OR(ISBLANK($G25),ISBLANK($H25)),"Complete opening/minimum",IF(OR($J25&lt;0,$L25&lt;0),"Check movement quantities",IF($I25="Retired","Do not allocate",IF($M25&lt;0,"Review over-allocation",IF($N25&gt;0,"Review replenishment","")))))))</x:f>
      </x:c>
    </x:row>
    <x:row r="26" ht="23" customHeight="1">
      <x:c r="A26" s="9"/>
      <x:c r="B26" s="9"/>
      <x:c r="C26" s="9"/>
      <x:c r="D26" s="9"/>
      <x:c r="E26" s="9"/>
      <x:c r="F26" s="9"/>
      <x:c r="G26" s="11"/>
      <x:c r="H26" s="11"/>
      <x:c r="I26" s="11"/>
      <x:c r="J26" s="12" t="str">
        <x:f>IF($A26="","",IF(ISBLANK($G26),"Opening quantity needed",$G26+SUMIFS('Movements'!$K$8:$K$107,'Movements'!$C$8:$C$107,$A26)))</x:f>
      </x:c>
      <x:c r="K26" s="12" t="str">
        <x:f>IF($A26="","",SUMIFS('Movements'!$L$8:$L$107,'Movements'!$C$8:$C$107,$A26))</x:f>
      </x:c>
      <x:c r="L26" s="12" t="str">
        <x:f>IF($A26="","",SUMIFS('Requests'!$E$8:$E$107,'Requests'!$C$8:$C$107,$A26,'Requests'!$G$8:$G$107,"Approved")-SUMIFS('Movements'!$M$8:$M$107,'Movements'!$C$8:$C$107,$A26)-SUMIFS('Movements'!$N$8:$N$107,'Movements'!$C$8:$C$107,$A26))</x:f>
      </x:c>
      <x:c r="M26" s="12" t="str">
        <x:f>IF($A26="","",IF(ISBLANK($G26),"Opening quantity needed",IF($I26="Retired",0,$J26-$K26-$L26)))</x:f>
      </x:c>
      <x:c r="N26" s="12" t="str">
        <x:f>IF($A26="","",IF(OR(ISBLANK($G26),ISBLANK($H26)),"Input needed",IF($I26="Retired",0,MAX(0,$H26-$M26))))</x:f>
      </x:c>
      <x:c r="O26" s="10" t="str">
        <x:f>IF($A26="","",IF(COUNTIFS('Stock'!$A$8:$A$107,$A26)&lt;&gt;1,"Duplicate stock ID",IF(OR(ISBLANK($G26),ISBLANK($H26)),"Complete opening/minimum",IF(OR($J26&lt;0,$L26&lt;0),"Check movement quantities",IF($I26="Retired","Do not allocate",IF($M26&lt;0,"Review over-allocation",IF($N26&gt;0,"Review replenishment","")))))))</x:f>
      </x:c>
    </x:row>
    <x:row r="27" ht="23" customHeight="1">
      <x:c r="A27" s="9"/>
      <x:c r="B27" s="9"/>
      <x:c r="C27" s="9"/>
      <x:c r="D27" s="9"/>
      <x:c r="E27" s="9"/>
      <x:c r="F27" s="9"/>
      <x:c r="G27" s="11"/>
      <x:c r="H27" s="11"/>
      <x:c r="I27" s="11"/>
      <x:c r="J27" s="12" t="str">
        <x:f>IF($A27="","",IF(ISBLANK($G27),"Opening quantity needed",$G27+SUMIFS('Movements'!$K$8:$K$107,'Movements'!$C$8:$C$107,$A27)))</x:f>
      </x:c>
      <x:c r="K27" s="12" t="str">
        <x:f>IF($A27="","",SUMIFS('Movements'!$L$8:$L$107,'Movements'!$C$8:$C$107,$A27))</x:f>
      </x:c>
      <x:c r="L27" s="12" t="str">
        <x:f>IF($A27="","",SUMIFS('Requests'!$E$8:$E$107,'Requests'!$C$8:$C$107,$A27,'Requests'!$G$8:$G$107,"Approved")-SUMIFS('Movements'!$M$8:$M$107,'Movements'!$C$8:$C$107,$A27)-SUMIFS('Movements'!$N$8:$N$107,'Movements'!$C$8:$C$107,$A27))</x:f>
      </x:c>
      <x:c r="M27" s="12" t="str">
        <x:f>IF($A27="","",IF(ISBLANK($G27),"Opening quantity needed",IF($I27="Retired",0,$J27-$K27-$L27)))</x:f>
      </x:c>
      <x:c r="N27" s="12" t="str">
        <x:f>IF($A27="","",IF(OR(ISBLANK($G27),ISBLANK($H27)),"Input needed",IF($I27="Retired",0,MAX(0,$H27-$M27))))</x:f>
      </x:c>
      <x:c r="O27" s="10" t="str">
        <x:f>IF($A27="","",IF(COUNTIFS('Stock'!$A$8:$A$107,$A27)&lt;&gt;1,"Duplicate stock ID",IF(OR(ISBLANK($G27),ISBLANK($H27)),"Complete opening/minimum",IF(OR($J27&lt;0,$L27&lt;0),"Check movement quantities",IF($I27="Retired","Do not allocate",IF($M27&lt;0,"Review over-allocation",IF($N27&gt;0,"Review replenishment","")))))))</x:f>
      </x:c>
    </x:row>
    <x:row r="28" ht="23" customHeight="1">
      <x:c r="A28" s="9"/>
      <x:c r="B28" s="9"/>
      <x:c r="C28" s="9"/>
      <x:c r="D28" s="9"/>
      <x:c r="E28" s="9"/>
      <x:c r="F28" s="9"/>
      <x:c r="G28" s="11"/>
      <x:c r="H28" s="11"/>
      <x:c r="I28" s="11"/>
      <x:c r="J28" s="12" t="str">
        <x:f>IF($A28="","",IF(ISBLANK($G28),"Opening quantity needed",$G28+SUMIFS('Movements'!$K$8:$K$107,'Movements'!$C$8:$C$107,$A28)))</x:f>
      </x:c>
      <x:c r="K28" s="12" t="str">
        <x:f>IF($A28="","",SUMIFS('Movements'!$L$8:$L$107,'Movements'!$C$8:$C$107,$A28))</x:f>
      </x:c>
      <x:c r="L28" s="12" t="str">
        <x:f>IF($A28="","",SUMIFS('Requests'!$E$8:$E$107,'Requests'!$C$8:$C$107,$A28,'Requests'!$G$8:$G$107,"Approved")-SUMIFS('Movements'!$M$8:$M$107,'Movements'!$C$8:$C$107,$A28)-SUMIFS('Movements'!$N$8:$N$107,'Movements'!$C$8:$C$107,$A28))</x:f>
      </x:c>
      <x:c r="M28" s="12" t="str">
        <x:f>IF($A28="","",IF(ISBLANK($G28),"Opening quantity needed",IF($I28="Retired",0,$J28-$K28-$L28)))</x:f>
      </x:c>
      <x:c r="N28" s="12" t="str">
        <x:f>IF($A28="","",IF(OR(ISBLANK($G28),ISBLANK($H28)),"Input needed",IF($I28="Retired",0,MAX(0,$H28-$M28))))</x:f>
      </x:c>
      <x:c r="O28" s="10" t="str">
        <x:f>IF($A28="","",IF(COUNTIFS('Stock'!$A$8:$A$107,$A28)&lt;&gt;1,"Duplicate stock ID",IF(OR(ISBLANK($G28),ISBLANK($H28)),"Complete opening/minimum",IF(OR($J28&lt;0,$L28&lt;0),"Check movement quantities",IF($I28="Retired","Do not allocate",IF($M28&lt;0,"Review over-allocation",IF($N28&gt;0,"Review replenishment","")))))))</x:f>
      </x:c>
    </x:row>
    <x:row r="29" ht="23" customHeight="1">
      <x:c r="A29" s="9"/>
      <x:c r="B29" s="9"/>
      <x:c r="C29" s="9"/>
      <x:c r="D29" s="9"/>
      <x:c r="E29" s="9"/>
      <x:c r="F29" s="9"/>
      <x:c r="G29" s="11"/>
      <x:c r="H29" s="11"/>
      <x:c r="I29" s="11"/>
      <x:c r="J29" s="12" t="str">
        <x:f>IF($A29="","",IF(ISBLANK($G29),"Opening quantity needed",$G29+SUMIFS('Movements'!$K$8:$K$107,'Movements'!$C$8:$C$107,$A29)))</x:f>
      </x:c>
      <x:c r="K29" s="12" t="str">
        <x:f>IF($A29="","",SUMIFS('Movements'!$L$8:$L$107,'Movements'!$C$8:$C$107,$A29))</x:f>
      </x:c>
      <x:c r="L29" s="12" t="str">
        <x:f>IF($A29="","",SUMIFS('Requests'!$E$8:$E$107,'Requests'!$C$8:$C$107,$A29,'Requests'!$G$8:$G$107,"Approved")-SUMIFS('Movements'!$M$8:$M$107,'Movements'!$C$8:$C$107,$A29)-SUMIFS('Movements'!$N$8:$N$107,'Movements'!$C$8:$C$107,$A29))</x:f>
      </x:c>
      <x:c r="M29" s="12" t="str">
        <x:f>IF($A29="","",IF(ISBLANK($G29),"Opening quantity needed",IF($I29="Retired",0,$J29-$K29-$L29)))</x:f>
      </x:c>
      <x:c r="N29" s="12" t="str">
        <x:f>IF($A29="","",IF(OR(ISBLANK($G29),ISBLANK($H29)),"Input needed",IF($I29="Retired",0,MAX(0,$H29-$M29))))</x:f>
      </x:c>
      <x:c r="O29" s="10" t="str">
        <x:f>IF($A29="","",IF(COUNTIFS('Stock'!$A$8:$A$107,$A29)&lt;&gt;1,"Duplicate stock ID",IF(OR(ISBLANK($G29),ISBLANK($H29)),"Complete opening/minimum",IF(OR($J29&lt;0,$L29&lt;0),"Check movement quantities",IF($I29="Retired","Do not allocate",IF($M29&lt;0,"Review over-allocation",IF($N29&gt;0,"Review replenishment","")))))))</x:f>
      </x:c>
    </x:row>
    <x:row r="30" ht="23" customHeight="1">
      <x:c r="A30" s="9"/>
      <x:c r="B30" s="9"/>
      <x:c r="C30" s="9"/>
      <x:c r="D30" s="9"/>
      <x:c r="E30" s="9"/>
      <x:c r="F30" s="9"/>
      <x:c r="G30" s="11"/>
      <x:c r="H30" s="11"/>
      <x:c r="I30" s="11"/>
      <x:c r="J30" s="12" t="str">
        <x:f>IF($A30="","",IF(ISBLANK($G30),"Opening quantity needed",$G30+SUMIFS('Movements'!$K$8:$K$107,'Movements'!$C$8:$C$107,$A30)))</x:f>
      </x:c>
      <x:c r="K30" s="12" t="str">
        <x:f>IF($A30="","",SUMIFS('Movements'!$L$8:$L$107,'Movements'!$C$8:$C$107,$A30))</x:f>
      </x:c>
      <x:c r="L30" s="12" t="str">
        <x:f>IF($A30="","",SUMIFS('Requests'!$E$8:$E$107,'Requests'!$C$8:$C$107,$A30,'Requests'!$G$8:$G$107,"Approved")-SUMIFS('Movements'!$M$8:$M$107,'Movements'!$C$8:$C$107,$A30)-SUMIFS('Movements'!$N$8:$N$107,'Movements'!$C$8:$C$107,$A30))</x:f>
      </x:c>
      <x:c r="M30" s="12" t="str">
        <x:f>IF($A30="","",IF(ISBLANK($G30),"Opening quantity needed",IF($I30="Retired",0,$J30-$K30-$L30)))</x:f>
      </x:c>
      <x:c r="N30" s="12" t="str">
        <x:f>IF($A30="","",IF(OR(ISBLANK($G30),ISBLANK($H30)),"Input needed",IF($I30="Retired",0,MAX(0,$H30-$M30))))</x:f>
      </x:c>
      <x:c r="O30" s="10" t="str">
        <x:f>IF($A30="","",IF(COUNTIFS('Stock'!$A$8:$A$107,$A30)&lt;&gt;1,"Duplicate stock ID",IF(OR(ISBLANK($G30),ISBLANK($H30)),"Complete opening/minimum",IF(OR($J30&lt;0,$L30&lt;0),"Check movement quantities",IF($I30="Retired","Do not allocate",IF($M30&lt;0,"Review over-allocation",IF($N30&gt;0,"Review replenishment","")))))))</x:f>
      </x:c>
    </x:row>
    <x:row r="31" ht="23" customHeight="1">
      <x:c r="A31" s="9"/>
      <x:c r="B31" s="9"/>
      <x:c r="C31" s="9"/>
      <x:c r="D31" s="9"/>
      <x:c r="E31" s="9"/>
      <x:c r="F31" s="9"/>
      <x:c r="G31" s="11"/>
      <x:c r="H31" s="11"/>
      <x:c r="I31" s="11"/>
      <x:c r="J31" s="12" t="str">
        <x:f>IF($A31="","",IF(ISBLANK($G31),"Opening quantity needed",$G31+SUMIFS('Movements'!$K$8:$K$107,'Movements'!$C$8:$C$107,$A31)))</x:f>
      </x:c>
      <x:c r="K31" s="12" t="str">
        <x:f>IF($A31="","",SUMIFS('Movements'!$L$8:$L$107,'Movements'!$C$8:$C$107,$A31))</x:f>
      </x:c>
      <x:c r="L31" s="12" t="str">
        <x:f>IF($A31="","",SUMIFS('Requests'!$E$8:$E$107,'Requests'!$C$8:$C$107,$A31,'Requests'!$G$8:$G$107,"Approved")-SUMIFS('Movements'!$M$8:$M$107,'Movements'!$C$8:$C$107,$A31)-SUMIFS('Movements'!$N$8:$N$107,'Movements'!$C$8:$C$107,$A31))</x:f>
      </x:c>
      <x:c r="M31" s="12" t="str">
        <x:f>IF($A31="","",IF(ISBLANK($G31),"Opening quantity needed",IF($I31="Retired",0,$J31-$K31-$L31)))</x:f>
      </x:c>
      <x:c r="N31" s="12" t="str">
        <x:f>IF($A31="","",IF(OR(ISBLANK($G31),ISBLANK($H31)),"Input needed",IF($I31="Retired",0,MAX(0,$H31-$M31))))</x:f>
      </x:c>
      <x:c r="O31" s="10" t="str">
        <x:f>IF($A31="","",IF(COUNTIFS('Stock'!$A$8:$A$107,$A31)&lt;&gt;1,"Duplicate stock ID",IF(OR(ISBLANK($G31),ISBLANK($H31)),"Complete opening/minimum",IF(OR($J31&lt;0,$L31&lt;0),"Check movement quantities",IF($I31="Retired","Do not allocate",IF($M31&lt;0,"Review over-allocation",IF($N31&gt;0,"Review replenishment","")))))))</x:f>
      </x:c>
    </x:row>
    <x:row r="32" ht="23" customHeight="1">
      <x:c r="A32" s="9"/>
      <x:c r="B32" s="9"/>
      <x:c r="C32" s="9"/>
      <x:c r="D32" s="9"/>
      <x:c r="E32" s="9"/>
      <x:c r="F32" s="9"/>
      <x:c r="G32" s="11"/>
      <x:c r="H32" s="11"/>
      <x:c r="I32" s="11"/>
      <x:c r="J32" s="12" t="str">
        <x:f>IF($A32="","",IF(ISBLANK($G32),"Opening quantity needed",$G32+SUMIFS('Movements'!$K$8:$K$107,'Movements'!$C$8:$C$107,$A32)))</x:f>
      </x:c>
      <x:c r="K32" s="12" t="str">
        <x:f>IF($A32="","",SUMIFS('Movements'!$L$8:$L$107,'Movements'!$C$8:$C$107,$A32))</x:f>
      </x:c>
      <x:c r="L32" s="12" t="str">
        <x:f>IF($A32="","",SUMIFS('Requests'!$E$8:$E$107,'Requests'!$C$8:$C$107,$A32,'Requests'!$G$8:$G$107,"Approved")-SUMIFS('Movements'!$M$8:$M$107,'Movements'!$C$8:$C$107,$A32)-SUMIFS('Movements'!$N$8:$N$107,'Movements'!$C$8:$C$107,$A32))</x:f>
      </x:c>
      <x:c r="M32" s="12" t="str">
        <x:f>IF($A32="","",IF(ISBLANK($G32),"Opening quantity needed",IF($I32="Retired",0,$J32-$K32-$L32)))</x:f>
      </x:c>
      <x:c r="N32" s="12" t="str">
        <x:f>IF($A32="","",IF(OR(ISBLANK($G32),ISBLANK($H32)),"Input needed",IF($I32="Retired",0,MAX(0,$H32-$M32))))</x:f>
      </x:c>
      <x:c r="O32" s="10" t="str">
        <x:f>IF($A32="","",IF(COUNTIFS('Stock'!$A$8:$A$107,$A32)&lt;&gt;1,"Duplicate stock ID",IF(OR(ISBLANK($G32),ISBLANK($H32)),"Complete opening/minimum",IF(OR($J32&lt;0,$L32&lt;0),"Check movement quantities",IF($I32="Retired","Do not allocate",IF($M32&lt;0,"Review over-allocation",IF($N32&gt;0,"Review replenishment","")))))))</x:f>
      </x:c>
    </x:row>
    <x:row r="33" ht="23" customHeight="1">
      <x:c r="A33" s="9"/>
      <x:c r="B33" s="9"/>
      <x:c r="C33" s="9"/>
      <x:c r="D33" s="9"/>
      <x:c r="E33" s="9"/>
      <x:c r="F33" s="9"/>
      <x:c r="G33" s="11"/>
      <x:c r="H33" s="11"/>
      <x:c r="I33" s="11"/>
      <x:c r="J33" s="12" t="str">
        <x:f>IF($A33="","",IF(ISBLANK($G33),"Opening quantity needed",$G33+SUMIFS('Movements'!$K$8:$K$107,'Movements'!$C$8:$C$107,$A33)))</x:f>
      </x:c>
      <x:c r="K33" s="12" t="str">
        <x:f>IF($A33="","",SUMIFS('Movements'!$L$8:$L$107,'Movements'!$C$8:$C$107,$A33))</x:f>
      </x:c>
      <x:c r="L33" s="12" t="str">
        <x:f>IF($A33="","",SUMIFS('Requests'!$E$8:$E$107,'Requests'!$C$8:$C$107,$A33,'Requests'!$G$8:$G$107,"Approved")-SUMIFS('Movements'!$M$8:$M$107,'Movements'!$C$8:$C$107,$A33)-SUMIFS('Movements'!$N$8:$N$107,'Movements'!$C$8:$C$107,$A33))</x:f>
      </x:c>
      <x:c r="M33" s="12" t="str">
        <x:f>IF($A33="","",IF(ISBLANK($G33),"Opening quantity needed",IF($I33="Retired",0,$J33-$K33-$L33)))</x:f>
      </x:c>
      <x:c r="N33" s="12" t="str">
        <x:f>IF($A33="","",IF(OR(ISBLANK($G33),ISBLANK($H33)),"Input needed",IF($I33="Retired",0,MAX(0,$H33-$M33))))</x:f>
      </x:c>
      <x:c r="O33" s="10" t="str">
        <x:f>IF($A33="","",IF(COUNTIFS('Stock'!$A$8:$A$107,$A33)&lt;&gt;1,"Duplicate stock ID",IF(OR(ISBLANK($G33),ISBLANK($H33)),"Complete opening/minimum",IF(OR($J33&lt;0,$L33&lt;0),"Check movement quantities",IF($I33="Retired","Do not allocate",IF($M33&lt;0,"Review over-allocation",IF($N33&gt;0,"Review replenishment","")))))))</x:f>
      </x:c>
    </x:row>
    <x:row r="34" ht="23" customHeight="1">
      <x:c r="A34" s="9"/>
      <x:c r="B34" s="9"/>
      <x:c r="C34" s="9"/>
      <x:c r="D34" s="9"/>
      <x:c r="E34" s="9"/>
      <x:c r="F34" s="9"/>
      <x:c r="G34" s="11"/>
      <x:c r="H34" s="11"/>
      <x:c r="I34" s="11"/>
      <x:c r="J34" s="12" t="str">
        <x:f>IF($A34="","",IF(ISBLANK($G34),"Opening quantity needed",$G34+SUMIFS('Movements'!$K$8:$K$107,'Movements'!$C$8:$C$107,$A34)))</x:f>
      </x:c>
      <x:c r="K34" s="12" t="str">
        <x:f>IF($A34="","",SUMIFS('Movements'!$L$8:$L$107,'Movements'!$C$8:$C$107,$A34))</x:f>
      </x:c>
      <x:c r="L34" s="12" t="str">
        <x:f>IF($A34="","",SUMIFS('Requests'!$E$8:$E$107,'Requests'!$C$8:$C$107,$A34,'Requests'!$G$8:$G$107,"Approved")-SUMIFS('Movements'!$M$8:$M$107,'Movements'!$C$8:$C$107,$A34)-SUMIFS('Movements'!$N$8:$N$107,'Movements'!$C$8:$C$107,$A34))</x:f>
      </x:c>
      <x:c r="M34" s="12" t="str">
        <x:f>IF($A34="","",IF(ISBLANK($G34),"Opening quantity needed",IF($I34="Retired",0,$J34-$K34-$L34)))</x:f>
      </x:c>
      <x:c r="N34" s="12" t="str">
        <x:f>IF($A34="","",IF(OR(ISBLANK($G34),ISBLANK($H34)),"Input needed",IF($I34="Retired",0,MAX(0,$H34-$M34))))</x:f>
      </x:c>
      <x:c r="O34" s="10" t="str">
        <x:f>IF($A34="","",IF(COUNTIFS('Stock'!$A$8:$A$107,$A34)&lt;&gt;1,"Duplicate stock ID",IF(OR(ISBLANK($G34),ISBLANK($H34)),"Complete opening/minimum",IF(OR($J34&lt;0,$L34&lt;0),"Check movement quantities",IF($I34="Retired","Do not allocate",IF($M34&lt;0,"Review over-allocation",IF($N34&gt;0,"Review replenishment","")))))))</x:f>
      </x:c>
    </x:row>
    <x:row r="35" ht="23" customHeight="1">
      <x:c r="A35" s="9"/>
      <x:c r="B35" s="9"/>
      <x:c r="C35" s="9"/>
      <x:c r="D35" s="9"/>
      <x:c r="E35" s="9"/>
      <x:c r="F35" s="9"/>
      <x:c r="G35" s="11"/>
      <x:c r="H35" s="11"/>
      <x:c r="I35" s="11"/>
      <x:c r="J35" s="12" t="str">
        <x:f>IF($A35="","",IF(ISBLANK($G35),"Opening quantity needed",$G35+SUMIFS('Movements'!$K$8:$K$107,'Movements'!$C$8:$C$107,$A35)))</x:f>
      </x:c>
      <x:c r="K35" s="12" t="str">
        <x:f>IF($A35="","",SUMIFS('Movements'!$L$8:$L$107,'Movements'!$C$8:$C$107,$A35))</x:f>
      </x:c>
      <x:c r="L35" s="12" t="str">
        <x:f>IF($A35="","",SUMIFS('Requests'!$E$8:$E$107,'Requests'!$C$8:$C$107,$A35,'Requests'!$G$8:$G$107,"Approved")-SUMIFS('Movements'!$M$8:$M$107,'Movements'!$C$8:$C$107,$A35)-SUMIFS('Movements'!$N$8:$N$107,'Movements'!$C$8:$C$107,$A35))</x:f>
      </x:c>
      <x:c r="M35" s="12" t="str">
        <x:f>IF($A35="","",IF(ISBLANK($G35),"Opening quantity needed",IF($I35="Retired",0,$J35-$K35-$L35)))</x:f>
      </x:c>
      <x:c r="N35" s="12" t="str">
        <x:f>IF($A35="","",IF(OR(ISBLANK($G35),ISBLANK($H35)),"Input needed",IF($I35="Retired",0,MAX(0,$H35-$M35))))</x:f>
      </x:c>
      <x:c r="O35" s="10" t="str">
        <x:f>IF($A35="","",IF(COUNTIFS('Stock'!$A$8:$A$107,$A35)&lt;&gt;1,"Duplicate stock ID",IF(OR(ISBLANK($G35),ISBLANK($H35)),"Complete opening/minimum",IF(OR($J35&lt;0,$L35&lt;0),"Check movement quantities",IF($I35="Retired","Do not allocate",IF($M35&lt;0,"Review over-allocation",IF($N35&gt;0,"Review replenishment","")))))))</x:f>
      </x:c>
    </x:row>
    <x:row r="36" ht="23" customHeight="1">
      <x:c r="A36" s="9"/>
      <x:c r="B36" s="9"/>
      <x:c r="C36" s="9"/>
      <x:c r="D36" s="9"/>
      <x:c r="E36" s="9"/>
      <x:c r="F36" s="9"/>
      <x:c r="G36" s="11"/>
      <x:c r="H36" s="11"/>
      <x:c r="I36" s="11"/>
      <x:c r="J36" s="12" t="str">
        <x:f>IF($A36="","",IF(ISBLANK($G36),"Opening quantity needed",$G36+SUMIFS('Movements'!$K$8:$K$107,'Movements'!$C$8:$C$107,$A36)))</x:f>
      </x:c>
      <x:c r="K36" s="12" t="str">
        <x:f>IF($A36="","",SUMIFS('Movements'!$L$8:$L$107,'Movements'!$C$8:$C$107,$A36))</x:f>
      </x:c>
      <x:c r="L36" s="12" t="str">
        <x:f>IF($A36="","",SUMIFS('Requests'!$E$8:$E$107,'Requests'!$C$8:$C$107,$A36,'Requests'!$G$8:$G$107,"Approved")-SUMIFS('Movements'!$M$8:$M$107,'Movements'!$C$8:$C$107,$A36)-SUMIFS('Movements'!$N$8:$N$107,'Movements'!$C$8:$C$107,$A36))</x:f>
      </x:c>
      <x:c r="M36" s="12" t="str">
        <x:f>IF($A36="","",IF(ISBLANK($G36),"Opening quantity needed",IF($I36="Retired",0,$J36-$K36-$L36)))</x:f>
      </x:c>
      <x:c r="N36" s="12" t="str">
        <x:f>IF($A36="","",IF(OR(ISBLANK($G36),ISBLANK($H36)),"Input needed",IF($I36="Retired",0,MAX(0,$H36-$M36))))</x:f>
      </x:c>
      <x:c r="O36" s="10" t="str">
        <x:f>IF($A36="","",IF(COUNTIFS('Stock'!$A$8:$A$107,$A36)&lt;&gt;1,"Duplicate stock ID",IF(OR(ISBLANK($G36),ISBLANK($H36)),"Complete opening/minimum",IF(OR($J36&lt;0,$L36&lt;0),"Check movement quantities",IF($I36="Retired","Do not allocate",IF($M36&lt;0,"Review over-allocation",IF($N36&gt;0,"Review replenishment","")))))))</x:f>
      </x:c>
    </x:row>
    <x:row r="37" ht="23" customHeight="1">
      <x:c r="A37" s="9"/>
      <x:c r="B37" s="9"/>
      <x:c r="C37" s="9"/>
      <x:c r="D37" s="9"/>
      <x:c r="E37" s="9"/>
      <x:c r="F37" s="9"/>
      <x:c r="G37" s="11"/>
      <x:c r="H37" s="11"/>
      <x:c r="I37" s="11"/>
      <x:c r="J37" s="12" t="str">
        <x:f>IF($A37="","",IF(ISBLANK($G37),"Opening quantity needed",$G37+SUMIFS('Movements'!$K$8:$K$107,'Movements'!$C$8:$C$107,$A37)))</x:f>
      </x:c>
      <x:c r="K37" s="12" t="str">
        <x:f>IF($A37="","",SUMIFS('Movements'!$L$8:$L$107,'Movements'!$C$8:$C$107,$A37))</x:f>
      </x:c>
      <x:c r="L37" s="12" t="str">
        <x:f>IF($A37="","",SUMIFS('Requests'!$E$8:$E$107,'Requests'!$C$8:$C$107,$A37,'Requests'!$G$8:$G$107,"Approved")-SUMIFS('Movements'!$M$8:$M$107,'Movements'!$C$8:$C$107,$A37)-SUMIFS('Movements'!$N$8:$N$107,'Movements'!$C$8:$C$107,$A37))</x:f>
      </x:c>
      <x:c r="M37" s="12" t="str">
        <x:f>IF($A37="","",IF(ISBLANK($G37),"Opening quantity needed",IF($I37="Retired",0,$J37-$K37-$L37)))</x:f>
      </x:c>
      <x:c r="N37" s="12" t="str">
        <x:f>IF($A37="","",IF(OR(ISBLANK($G37),ISBLANK($H37)),"Input needed",IF($I37="Retired",0,MAX(0,$H37-$M37))))</x:f>
      </x:c>
      <x:c r="O37" s="10" t="str">
        <x:f>IF($A37="","",IF(COUNTIFS('Stock'!$A$8:$A$107,$A37)&lt;&gt;1,"Duplicate stock ID",IF(OR(ISBLANK($G37),ISBLANK($H37)),"Complete opening/minimum",IF(OR($J37&lt;0,$L37&lt;0),"Check movement quantities",IF($I37="Retired","Do not allocate",IF($M37&lt;0,"Review over-allocation",IF($N37&gt;0,"Review replenishment","")))))))</x:f>
      </x:c>
    </x:row>
    <x:row r="38" ht="23" customHeight="1">
      <x:c r="A38" s="9"/>
      <x:c r="B38" s="9"/>
      <x:c r="C38" s="9"/>
      <x:c r="D38" s="9"/>
      <x:c r="E38" s="9"/>
      <x:c r="F38" s="9"/>
      <x:c r="G38" s="11"/>
      <x:c r="H38" s="11"/>
      <x:c r="I38" s="11"/>
      <x:c r="J38" s="12" t="str">
        <x:f>IF($A38="","",IF(ISBLANK($G38),"Opening quantity needed",$G38+SUMIFS('Movements'!$K$8:$K$107,'Movements'!$C$8:$C$107,$A38)))</x:f>
      </x:c>
      <x:c r="K38" s="12" t="str">
        <x:f>IF($A38="","",SUMIFS('Movements'!$L$8:$L$107,'Movements'!$C$8:$C$107,$A38))</x:f>
      </x:c>
      <x:c r="L38" s="12" t="str">
        <x:f>IF($A38="","",SUMIFS('Requests'!$E$8:$E$107,'Requests'!$C$8:$C$107,$A38,'Requests'!$G$8:$G$107,"Approved")-SUMIFS('Movements'!$M$8:$M$107,'Movements'!$C$8:$C$107,$A38)-SUMIFS('Movements'!$N$8:$N$107,'Movements'!$C$8:$C$107,$A38))</x:f>
      </x:c>
      <x:c r="M38" s="12" t="str">
        <x:f>IF($A38="","",IF(ISBLANK($G38),"Opening quantity needed",IF($I38="Retired",0,$J38-$K38-$L38)))</x:f>
      </x:c>
      <x:c r="N38" s="12" t="str">
        <x:f>IF($A38="","",IF(OR(ISBLANK($G38),ISBLANK($H38)),"Input needed",IF($I38="Retired",0,MAX(0,$H38-$M38))))</x:f>
      </x:c>
      <x:c r="O38" s="10" t="str">
        <x:f>IF($A38="","",IF(COUNTIFS('Stock'!$A$8:$A$107,$A38)&lt;&gt;1,"Duplicate stock ID",IF(OR(ISBLANK($G38),ISBLANK($H38)),"Complete opening/minimum",IF(OR($J38&lt;0,$L38&lt;0),"Check movement quantities",IF($I38="Retired","Do not allocate",IF($M38&lt;0,"Review over-allocation",IF($N38&gt;0,"Review replenishment","")))))))</x:f>
      </x:c>
    </x:row>
    <x:row r="39" ht="23" customHeight="1">
      <x:c r="A39" s="9"/>
      <x:c r="B39" s="9"/>
      <x:c r="C39" s="9"/>
      <x:c r="D39" s="9"/>
      <x:c r="E39" s="9"/>
      <x:c r="F39" s="9"/>
      <x:c r="G39" s="11"/>
      <x:c r="H39" s="11"/>
      <x:c r="I39" s="11"/>
      <x:c r="J39" s="12" t="str">
        <x:f>IF($A39="","",IF(ISBLANK($G39),"Opening quantity needed",$G39+SUMIFS('Movements'!$K$8:$K$107,'Movements'!$C$8:$C$107,$A39)))</x:f>
      </x:c>
      <x:c r="K39" s="12" t="str">
        <x:f>IF($A39="","",SUMIFS('Movements'!$L$8:$L$107,'Movements'!$C$8:$C$107,$A39))</x:f>
      </x:c>
      <x:c r="L39" s="12" t="str">
        <x:f>IF($A39="","",SUMIFS('Requests'!$E$8:$E$107,'Requests'!$C$8:$C$107,$A39,'Requests'!$G$8:$G$107,"Approved")-SUMIFS('Movements'!$M$8:$M$107,'Movements'!$C$8:$C$107,$A39)-SUMIFS('Movements'!$N$8:$N$107,'Movements'!$C$8:$C$107,$A39))</x:f>
      </x:c>
      <x:c r="M39" s="12" t="str">
        <x:f>IF($A39="","",IF(ISBLANK($G39),"Opening quantity needed",IF($I39="Retired",0,$J39-$K39-$L39)))</x:f>
      </x:c>
      <x:c r="N39" s="12" t="str">
        <x:f>IF($A39="","",IF(OR(ISBLANK($G39),ISBLANK($H39)),"Input needed",IF($I39="Retired",0,MAX(0,$H39-$M39))))</x:f>
      </x:c>
      <x:c r="O39" s="10" t="str">
        <x:f>IF($A39="","",IF(COUNTIFS('Stock'!$A$8:$A$107,$A39)&lt;&gt;1,"Duplicate stock ID",IF(OR(ISBLANK($G39),ISBLANK($H39)),"Complete opening/minimum",IF(OR($J39&lt;0,$L39&lt;0),"Check movement quantities",IF($I39="Retired","Do not allocate",IF($M39&lt;0,"Review over-allocation",IF($N39&gt;0,"Review replenishment","")))))))</x:f>
      </x:c>
    </x:row>
    <x:row r="40" ht="23" customHeight="1">
      <x:c r="A40" s="9"/>
      <x:c r="B40" s="9"/>
      <x:c r="C40" s="9"/>
      <x:c r="D40" s="9"/>
      <x:c r="E40" s="9"/>
      <x:c r="F40" s="9"/>
      <x:c r="G40" s="11"/>
      <x:c r="H40" s="11"/>
      <x:c r="I40" s="11"/>
      <x:c r="J40" s="12" t="str">
        <x:f>IF($A40="","",IF(ISBLANK($G40),"Opening quantity needed",$G40+SUMIFS('Movements'!$K$8:$K$107,'Movements'!$C$8:$C$107,$A40)))</x:f>
      </x:c>
      <x:c r="K40" s="12" t="str">
        <x:f>IF($A40="","",SUMIFS('Movements'!$L$8:$L$107,'Movements'!$C$8:$C$107,$A40))</x:f>
      </x:c>
      <x:c r="L40" s="12" t="str">
        <x:f>IF($A40="","",SUMIFS('Requests'!$E$8:$E$107,'Requests'!$C$8:$C$107,$A40,'Requests'!$G$8:$G$107,"Approved")-SUMIFS('Movements'!$M$8:$M$107,'Movements'!$C$8:$C$107,$A40)-SUMIFS('Movements'!$N$8:$N$107,'Movements'!$C$8:$C$107,$A40))</x:f>
      </x:c>
      <x:c r="M40" s="12" t="str">
        <x:f>IF($A40="","",IF(ISBLANK($G40),"Opening quantity needed",IF($I40="Retired",0,$J40-$K40-$L40)))</x:f>
      </x:c>
      <x:c r="N40" s="12" t="str">
        <x:f>IF($A40="","",IF(OR(ISBLANK($G40),ISBLANK($H40)),"Input needed",IF($I40="Retired",0,MAX(0,$H40-$M40))))</x:f>
      </x:c>
      <x:c r="O40" s="10" t="str">
        <x:f>IF($A40="","",IF(COUNTIFS('Stock'!$A$8:$A$107,$A40)&lt;&gt;1,"Duplicate stock ID",IF(OR(ISBLANK($G40),ISBLANK($H40)),"Complete opening/minimum",IF(OR($J40&lt;0,$L40&lt;0),"Check movement quantities",IF($I40="Retired","Do not allocate",IF($M40&lt;0,"Review over-allocation",IF($N40&gt;0,"Review replenishment","")))))))</x:f>
      </x:c>
    </x:row>
    <x:row r="41" ht="23" customHeight="1">
      <x:c r="A41" s="9"/>
      <x:c r="B41" s="9"/>
      <x:c r="C41" s="9"/>
      <x:c r="D41" s="9"/>
      <x:c r="E41" s="9"/>
      <x:c r="F41" s="9"/>
      <x:c r="G41" s="11"/>
      <x:c r="H41" s="11"/>
      <x:c r="I41" s="11"/>
      <x:c r="J41" s="12" t="str">
        <x:f>IF($A41="","",IF(ISBLANK($G41),"Opening quantity needed",$G41+SUMIFS('Movements'!$K$8:$K$107,'Movements'!$C$8:$C$107,$A41)))</x:f>
      </x:c>
      <x:c r="K41" s="12" t="str">
        <x:f>IF($A41="","",SUMIFS('Movements'!$L$8:$L$107,'Movements'!$C$8:$C$107,$A41))</x:f>
      </x:c>
      <x:c r="L41" s="12" t="str">
        <x:f>IF($A41="","",SUMIFS('Requests'!$E$8:$E$107,'Requests'!$C$8:$C$107,$A41,'Requests'!$G$8:$G$107,"Approved")-SUMIFS('Movements'!$M$8:$M$107,'Movements'!$C$8:$C$107,$A41)-SUMIFS('Movements'!$N$8:$N$107,'Movements'!$C$8:$C$107,$A41))</x:f>
      </x:c>
      <x:c r="M41" s="12" t="str">
        <x:f>IF($A41="","",IF(ISBLANK($G41),"Opening quantity needed",IF($I41="Retired",0,$J41-$K41-$L41)))</x:f>
      </x:c>
      <x:c r="N41" s="12" t="str">
        <x:f>IF($A41="","",IF(OR(ISBLANK($G41),ISBLANK($H41)),"Input needed",IF($I41="Retired",0,MAX(0,$H41-$M41))))</x:f>
      </x:c>
      <x:c r="O41" s="10" t="str">
        <x:f>IF($A41="","",IF(COUNTIFS('Stock'!$A$8:$A$107,$A41)&lt;&gt;1,"Duplicate stock ID",IF(OR(ISBLANK($G41),ISBLANK($H41)),"Complete opening/minimum",IF(OR($J41&lt;0,$L41&lt;0),"Check movement quantities",IF($I41="Retired","Do not allocate",IF($M41&lt;0,"Review over-allocation",IF($N41&gt;0,"Review replenishment","")))))))</x:f>
      </x:c>
    </x:row>
    <x:row r="42" ht="23" customHeight="1">
      <x:c r="A42" s="9"/>
      <x:c r="B42" s="9"/>
      <x:c r="C42" s="9"/>
      <x:c r="D42" s="9"/>
      <x:c r="E42" s="9"/>
      <x:c r="F42" s="9"/>
      <x:c r="G42" s="11"/>
      <x:c r="H42" s="11"/>
      <x:c r="I42" s="11"/>
      <x:c r="J42" s="12" t="str">
        <x:f>IF($A42="","",IF(ISBLANK($G42),"Opening quantity needed",$G42+SUMIFS('Movements'!$K$8:$K$107,'Movements'!$C$8:$C$107,$A42)))</x:f>
      </x:c>
      <x:c r="K42" s="12" t="str">
        <x:f>IF($A42="","",SUMIFS('Movements'!$L$8:$L$107,'Movements'!$C$8:$C$107,$A42))</x:f>
      </x:c>
      <x:c r="L42" s="12" t="str">
        <x:f>IF($A42="","",SUMIFS('Requests'!$E$8:$E$107,'Requests'!$C$8:$C$107,$A42,'Requests'!$G$8:$G$107,"Approved")-SUMIFS('Movements'!$M$8:$M$107,'Movements'!$C$8:$C$107,$A42)-SUMIFS('Movements'!$N$8:$N$107,'Movements'!$C$8:$C$107,$A42))</x:f>
      </x:c>
      <x:c r="M42" s="12" t="str">
        <x:f>IF($A42="","",IF(ISBLANK($G42),"Opening quantity needed",IF($I42="Retired",0,$J42-$K42-$L42)))</x:f>
      </x:c>
      <x:c r="N42" s="12" t="str">
        <x:f>IF($A42="","",IF(OR(ISBLANK($G42),ISBLANK($H42)),"Input needed",IF($I42="Retired",0,MAX(0,$H42-$M42))))</x:f>
      </x:c>
      <x:c r="O42" s="10" t="str">
        <x:f>IF($A42="","",IF(COUNTIFS('Stock'!$A$8:$A$107,$A42)&lt;&gt;1,"Duplicate stock ID",IF(OR(ISBLANK($G42),ISBLANK($H42)),"Complete opening/minimum",IF(OR($J42&lt;0,$L42&lt;0),"Check movement quantities",IF($I42="Retired","Do not allocate",IF($M42&lt;0,"Review over-allocation",IF($N42&gt;0,"Review replenishment","")))))))</x:f>
      </x:c>
    </x:row>
    <x:row r="43" ht="23" customHeight="1">
      <x:c r="A43" s="9"/>
      <x:c r="B43" s="9"/>
      <x:c r="C43" s="9"/>
      <x:c r="D43" s="9"/>
      <x:c r="E43" s="9"/>
      <x:c r="F43" s="9"/>
      <x:c r="G43" s="11"/>
      <x:c r="H43" s="11"/>
      <x:c r="I43" s="11"/>
      <x:c r="J43" s="12" t="str">
        <x:f>IF($A43="","",IF(ISBLANK($G43),"Opening quantity needed",$G43+SUMIFS('Movements'!$K$8:$K$107,'Movements'!$C$8:$C$107,$A43)))</x:f>
      </x:c>
      <x:c r="K43" s="12" t="str">
        <x:f>IF($A43="","",SUMIFS('Movements'!$L$8:$L$107,'Movements'!$C$8:$C$107,$A43))</x:f>
      </x:c>
      <x:c r="L43" s="12" t="str">
        <x:f>IF($A43="","",SUMIFS('Requests'!$E$8:$E$107,'Requests'!$C$8:$C$107,$A43,'Requests'!$G$8:$G$107,"Approved")-SUMIFS('Movements'!$M$8:$M$107,'Movements'!$C$8:$C$107,$A43)-SUMIFS('Movements'!$N$8:$N$107,'Movements'!$C$8:$C$107,$A43))</x:f>
      </x:c>
      <x:c r="M43" s="12" t="str">
        <x:f>IF($A43="","",IF(ISBLANK($G43),"Opening quantity needed",IF($I43="Retired",0,$J43-$K43-$L43)))</x:f>
      </x:c>
      <x:c r="N43" s="12" t="str">
        <x:f>IF($A43="","",IF(OR(ISBLANK($G43),ISBLANK($H43)),"Input needed",IF($I43="Retired",0,MAX(0,$H43-$M43))))</x:f>
      </x:c>
      <x:c r="O43" s="10" t="str">
        <x:f>IF($A43="","",IF(COUNTIFS('Stock'!$A$8:$A$107,$A43)&lt;&gt;1,"Duplicate stock ID",IF(OR(ISBLANK($G43),ISBLANK($H43)),"Complete opening/minimum",IF(OR($J43&lt;0,$L43&lt;0),"Check movement quantities",IF($I43="Retired","Do not allocate",IF($M43&lt;0,"Review over-allocation",IF($N43&gt;0,"Review replenishment","")))))))</x:f>
      </x:c>
    </x:row>
    <x:row r="44" ht="23" customHeight="1">
      <x:c r="A44" s="9"/>
      <x:c r="B44" s="9"/>
      <x:c r="C44" s="9"/>
      <x:c r="D44" s="9"/>
      <x:c r="E44" s="9"/>
      <x:c r="F44" s="9"/>
      <x:c r="G44" s="11"/>
      <x:c r="H44" s="11"/>
      <x:c r="I44" s="11"/>
      <x:c r="J44" s="12" t="str">
        <x:f>IF($A44="","",IF(ISBLANK($G44),"Opening quantity needed",$G44+SUMIFS('Movements'!$K$8:$K$107,'Movements'!$C$8:$C$107,$A44)))</x:f>
      </x:c>
      <x:c r="K44" s="12" t="str">
        <x:f>IF($A44="","",SUMIFS('Movements'!$L$8:$L$107,'Movements'!$C$8:$C$107,$A44))</x:f>
      </x:c>
      <x:c r="L44" s="12" t="str">
        <x:f>IF($A44="","",SUMIFS('Requests'!$E$8:$E$107,'Requests'!$C$8:$C$107,$A44,'Requests'!$G$8:$G$107,"Approved")-SUMIFS('Movements'!$M$8:$M$107,'Movements'!$C$8:$C$107,$A44)-SUMIFS('Movements'!$N$8:$N$107,'Movements'!$C$8:$C$107,$A44))</x:f>
      </x:c>
      <x:c r="M44" s="12" t="str">
        <x:f>IF($A44="","",IF(ISBLANK($G44),"Opening quantity needed",IF($I44="Retired",0,$J44-$K44-$L44)))</x:f>
      </x:c>
      <x:c r="N44" s="12" t="str">
        <x:f>IF($A44="","",IF(OR(ISBLANK($G44),ISBLANK($H44)),"Input needed",IF($I44="Retired",0,MAX(0,$H44-$M44))))</x:f>
      </x:c>
      <x:c r="O44" s="10" t="str">
        <x:f>IF($A44="","",IF(COUNTIFS('Stock'!$A$8:$A$107,$A44)&lt;&gt;1,"Duplicate stock ID",IF(OR(ISBLANK($G44),ISBLANK($H44)),"Complete opening/minimum",IF(OR($J44&lt;0,$L44&lt;0),"Check movement quantities",IF($I44="Retired","Do not allocate",IF($M44&lt;0,"Review over-allocation",IF($N44&gt;0,"Review replenishment","")))))))</x:f>
      </x:c>
    </x:row>
    <x:row r="45" ht="23" customHeight="1">
      <x:c r="A45" s="9"/>
      <x:c r="B45" s="9"/>
      <x:c r="C45" s="9"/>
      <x:c r="D45" s="9"/>
      <x:c r="E45" s="9"/>
      <x:c r="F45" s="9"/>
      <x:c r="G45" s="11"/>
      <x:c r="H45" s="11"/>
      <x:c r="I45" s="11"/>
      <x:c r="J45" s="12" t="str">
        <x:f>IF($A45="","",IF(ISBLANK($G45),"Opening quantity needed",$G45+SUMIFS('Movements'!$K$8:$K$107,'Movements'!$C$8:$C$107,$A45)))</x:f>
      </x:c>
      <x:c r="K45" s="12" t="str">
        <x:f>IF($A45="","",SUMIFS('Movements'!$L$8:$L$107,'Movements'!$C$8:$C$107,$A45))</x:f>
      </x:c>
      <x:c r="L45" s="12" t="str">
        <x:f>IF($A45="","",SUMIFS('Requests'!$E$8:$E$107,'Requests'!$C$8:$C$107,$A45,'Requests'!$G$8:$G$107,"Approved")-SUMIFS('Movements'!$M$8:$M$107,'Movements'!$C$8:$C$107,$A45)-SUMIFS('Movements'!$N$8:$N$107,'Movements'!$C$8:$C$107,$A45))</x:f>
      </x:c>
      <x:c r="M45" s="12" t="str">
        <x:f>IF($A45="","",IF(ISBLANK($G45),"Opening quantity needed",IF($I45="Retired",0,$J45-$K45-$L45)))</x:f>
      </x:c>
      <x:c r="N45" s="12" t="str">
        <x:f>IF($A45="","",IF(OR(ISBLANK($G45),ISBLANK($H45)),"Input needed",IF($I45="Retired",0,MAX(0,$H45-$M45))))</x:f>
      </x:c>
      <x:c r="O45" s="10" t="str">
        <x:f>IF($A45="","",IF(COUNTIFS('Stock'!$A$8:$A$107,$A45)&lt;&gt;1,"Duplicate stock ID",IF(OR(ISBLANK($G45),ISBLANK($H45)),"Complete opening/minimum",IF(OR($J45&lt;0,$L45&lt;0),"Check movement quantities",IF($I45="Retired","Do not allocate",IF($M45&lt;0,"Review over-allocation",IF($N45&gt;0,"Review replenishment","")))))))</x:f>
      </x:c>
    </x:row>
    <x:row r="46" ht="23" customHeight="1">
      <x:c r="A46" s="9"/>
      <x:c r="B46" s="9"/>
      <x:c r="C46" s="9"/>
      <x:c r="D46" s="9"/>
      <x:c r="E46" s="9"/>
      <x:c r="F46" s="9"/>
      <x:c r="G46" s="11"/>
      <x:c r="H46" s="11"/>
      <x:c r="I46" s="11"/>
      <x:c r="J46" s="12" t="str">
        <x:f>IF($A46="","",IF(ISBLANK($G46),"Opening quantity needed",$G46+SUMIFS('Movements'!$K$8:$K$107,'Movements'!$C$8:$C$107,$A46)))</x:f>
      </x:c>
      <x:c r="K46" s="12" t="str">
        <x:f>IF($A46="","",SUMIFS('Movements'!$L$8:$L$107,'Movements'!$C$8:$C$107,$A46))</x:f>
      </x:c>
      <x:c r="L46" s="12" t="str">
        <x:f>IF($A46="","",SUMIFS('Requests'!$E$8:$E$107,'Requests'!$C$8:$C$107,$A46,'Requests'!$G$8:$G$107,"Approved")-SUMIFS('Movements'!$M$8:$M$107,'Movements'!$C$8:$C$107,$A46)-SUMIFS('Movements'!$N$8:$N$107,'Movements'!$C$8:$C$107,$A46))</x:f>
      </x:c>
      <x:c r="M46" s="12" t="str">
        <x:f>IF($A46="","",IF(ISBLANK($G46),"Opening quantity needed",IF($I46="Retired",0,$J46-$K46-$L46)))</x:f>
      </x:c>
      <x:c r="N46" s="12" t="str">
        <x:f>IF($A46="","",IF(OR(ISBLANK($G46),ISBLANK($H46)),"Input needed",IF($I46="Retired",0,MAX(0,$H46-$M46))))</x:f>
      </x:c>
      <x:c r="O46" s="10" t="str">
        <x:f>IF($A46="","",IF(COUNTIFS('Stock'!$A$8:$A$107,$A46)&lt;&gt;1,"Duplicate stock ID",IF(OR(ISBLANK($G46),ISBLANK($H46)),"Complete opening/minimum",IF(OR($J46&lt;0,$L46&lt;0),"Check movement quantities",IF($I46="Retired","Do not allocate",IF($M46&lt;0,"Review over-allocation",IF($N46&gt;0,"Review replenishment","")))))))</x:f>
      </x:c>
    </x:row>
    <x:row r="47" ht="23" customHeight="1">
      <x:c r="A47" s="9"/>
      <x:c r="B47" s="9"/>
      <x:c r="C47" s="9"/>
      <x:c r="D47" s="9"/>
      <x:c r="E47" s="9"/>
      <x:c r="F47" s="9"/>
      <x:c r="G47" s="11"/>
      <x:c r="H47" s="11"/>
      <x:c r="I47" s="11"/>
      <x:c r="J47" s="12" t="str">
        <x:f>IF($A47="","",IF(ISBLANK($G47),"Opening quantity needed",$G47+SUMIFS('Movements'!$K$8:$K$107,'Movements'!$C$8:$C$107,$A47)))</x:f>
      </x:c>
      <x:c r="K47" s="12" t="str">
        <x:f>IF($A47="","",SUMIFS('Movements'!$L$8:$L$107,'Movements'!$C$8:$C$107,$A47))</x:f>
      </x:c>
      <x:c r="L47" s="12" t="str">
        <x:f>IF($A47="","",SUMIFS('Requests'!$E$8:$E$107,'Requests'!$C$8:$C$107,$A47,'Requests'!$G$8:$G$107,"Approved")-SUMIFS('Movements'!$M$8:$M$107,'Movements'!$C$8:$C$107,$A47)-SUMIFS('Movements'!$N$8:$N$107,'Movements'!$C$8:$C$107,$A47))</x:f>
      </x:c>
      <x:c r="M47" s="12" t="str">
        <x:f>IF($A47="","",IF(ISBLANK($G47),"Opening quantity needed",IF($I47="Retired",0,$J47-$K47-$L47)))</x:f>
      </x:c>
      <x:c r="N47" s="12" t="str">
        <x:f>IF($A47="","",IF(OR(ISBLANK($G47),ISBLANK($H47)),"Input needed",IF($I47="Retired",0,MAX(0,$H47-$M47))))</x:f>
      </x:c>
      <x:c r="O47" s="10" t="str">
        <x:f>IF($A47="","",IF(COUNTIFS('Stock'!$A$8:$A$107,$A47)&lt;&gt;1,"Duplicate stock ID",IF(OR(ISBLANK($G47),ISBLANK($H47)),"Complete opening/minimum",IF(OR($J47&lt;0,$L47&lt;0),"Check movement quantities",IF($I47="Retired","Do not allocate",IF($M47&lt;0,"Review over-allocation",IF($N47&gt;0,"Review replenishment","")))))))</x:f>
      </x:c>
    </x:row>
    <x:row r="48" ht="23" customHeight="1">
      <x:c r="A48" s="9"/>
      <x:c r="B48" s="9"/>
      <x:c r="C48" s="9"/>
      <x:c r="D48" s="9"/>
      <x:c r="E48" s="9"/>
      <x:c r="F48" s="9"/>
      <x:c r="G48" s="11"/>
      <x:c r="H48" s="11"/>
      <x:c r="I48" s="11"/>
      <x:c r="J48" s="12" t="str">
        <x:f>IF($A48="","",IF(ISBLANK($G48),"Opening quantity needed",$G48+SUMIFS('Movements'!$K$8:$K$107,'Movements'!$C$8:$C$107,$A48)))</x:f>
      </x:c>
      <x:c r="K48" s="12" t="str">
        <x:f>IF($A48="","",SUMIFS('Movements'!$L$8:$L$107,'Movements'!$C$8:$C$107,$A48))</x:f>
      </x:c>
      <x:c r="L48" s="12" t="str">
        <x:f>IF($A48="","",SUMIFS('Requests'!$E$8:$E$107,'Requests'!$C$8:$C$107,$A48,'Requests'!$G$8:$G$107,"Approved")-SUMIFS('Movements'!$M$8:$M$107,'Movements'!$C$8:$C$107,$A48)-SUMIFS('Movements'!$N$8:$N$107,'Movements'!$C$8:$C$107,$A48))</x:f>
      </x:c>
      <x:c r="M48" s="12" t="str">
        <x:f>IF($A48="","",IF(ISBLANK($G48),"Opening quantity needed",IF($I48="Retired",0,$J48-$K48-$L48)))</x:f>
      </x:c>
      <x:c r="N48" s="12" t="str">
        <x:f>IF($A48="","",IF(OR(ISBLANK($G48),ISBLANK($H48)),"Input needed",IF($I48="Retired",0,MAX(0,$H48-$M48))))</x:f>
      </x:c>
      <x:c r="O48" s="10" t="str">
        <x:f>IF($A48="","",IF(COUNTIFS('Stock'!$A$8:$A$107,$A48)&lt;&gt;1,"Duplicate stock ID",IF(OR(ISBLANK($G48),ISBLANK($H48)),"Complete opening/minimum",IF(OR($J48&lt;0,$L48&lt;0),"Check movement quantities",IF($I48="Retired","Do not allocate",IF($M48&lt;0,"Review over-allocation",IF($N48&gt;0,"Review replenishment","")))))))</x:f>
      </x:c>
    </x:row>
    <x:row r="49" ht="23" customHeight="1">
      <x:c r="A49" s="9"/>
      <x:c r="B49" s="9"/>
      <x:c r="C49" s="9"/>
      <x:c r="D49" s="9"/>
      <x:c r="E49" s="9"/>
      <x:c r="F49" s="9"/>
      <x:c r="G49" s="11"/>
      <x:c r="H49" s="11"/>
      <x:c r="I49" s="11"/>
      <x:c r="J49" s="12" t="str">
        <x:f>IF($A49="","",IF(ISBLANK($G49),"Opening quantity needed",$G49+SUMIFS('Movements'!$K$8:$K$107,'Movements'!$C$8:$C$107,$A49)))</x:f>
      </x:c>
      <x:c r="K49" s="12" t="str">
        <x:f>IF($A49="","",SUMIFS('Movements'!$L$8:$L$107,'Movements'!$C$8:$C$107,$A49))</x:f>
      </x:c>
      <x:c r="L49" s="12" t="str">
        <x:f>IF($A49="","",SUMIFS('Requests'!$E$8:$E$107,'Requests'!$C$8:$C$107,$A49,'Requests'!$G$8:$G$107,"Approved")-SUMIFS('Movements'!$M$8:$M$107,'Movements'!$C$8:$C$107,$A49)-SUMIFS('Movements'!$N$8:$N$107,'Movements'!$C$8:$C$107,$A49))</x:f>
      </x:c>
      <x:c r="M49" s="12" t="str">
        <x:f>IF($A49="","",IF(ISBLANK($G49),"Opening quantity needed",IF($I49="Retired",0,$J49-$K49-$L49)))</x:f>
      </x:c>
      <x:c r="N49" s="12" t="str">
        <x:f>IF($A49="","",IF(OR(ISBLANK($G49),ISBLANK($H49)),"Input needed",IF($I49="Retired",0,MAX(0,$H49-$M49))))</x:f>
      </x:c>
      <x:c r="O49" s="10" t="str">
        <x:f>IF($A49="","",IF(COUNTIFS('Stock'!$A$8:$A$107,$A49)&lt;&gt;1,"Duplicate stock ID",IF(OR(ISBLANK($G49),ISBLANK($H49)),"Complete opening/minimum",IF(OR($J49&lt;0,$L49&lt;0),"Check movement quantities",IF($I49="Retired","Do not allocate",IF($M49&lt;0,"Review over-allocation",IF($N49&gt;0,"Review replenishment","")))))))</x:f>
      </x:c>
    </x:row>
    <x:row r="50" ht="23" customHeight="1">
      <x:c r="A50" s="9"/>
      <x:c r="B50" s="9"/>
      <x:c r="C50" s="9"/>
      <x:c r="D50" s="9"/>
      <x:c r="E50" s="9"/>
      <x:c r="F50" s="9"/>
      <x:c r="G50" s="11"/>
      <x:c r="H50" s="11"/>
      <x:c r="I50" s="11"/>
      <x:c r="J50" s="12" t="str">
        <x:f>IF($A50="","",IF(ISBLANK($G50),"Opening quantity needed",$G50+SUMIFS('Movements'!$K$8:$K$107,'Movements'!$C$8:$C$107,$A50)))</x:f>
      </x:c>
      <x:c r="K50" s="12" t="str">
        <x:f>IF($A50="","",SUMIFS('Movements'!$L$8:$L$107,'Movements'!$C$8:$C$107,$A50))</x:f>
      </x:c>
      <x:c r="L50" s="12" t="str">
        <x:f>IF($A50="","",SUMIFS('Requests'!$E$8:$E$107,'Requests'!$C$8:$C$107,$A50,'Requests'!$G$8:$G$107,"Approved")-SUMIFS('Movements'!$M$8:$M$107,'Movements'!$C$8:$C$107,$A50)-SUMIFS('Movements'!$N$8:$N$107,'Movements'!$C$8:$C$107,$A50))</x:f>
      </x:c>
      <x:c r="M50" s="12" t="str">
        <x:f>IF($A50="","",IF(ISBLANK($G50),"Opening quantity needed",IF($I50="Retired",0,$J50-$K50-$L50)))</x:f>
      </x:c>
      <x:c r="N50" s="12" t="str">
        <x:f>IF($A50="","",IF(OR(ISBLANK($G50),ISBLANK($H50)),"Input needed",IF($I50="Retired",0,MAX(0,$H50-$M50))))</x:f>
      </x:c>
      <x:c r="O50" s="10" t="str">
        <x:f>IF($A50="","",IF(COUNTIFS('Stock'!$A$8:$A$107,$A50)&lt;&gt;1,"Duplicate stock ID",IF(OR(ISBLANK($G50),ISBLANK($H50)),"Complete opening/minimum",IF(OR($J50&lt;0,$L50&lt;0),"Check movement quantities",IF($I50="Retired","Do not allocate",IF($M50&lt;0,"Review over-allocation",IF($N50&gt;0,"Review replenishment","")))))))</x:f>
      </x:c>
    </x:row>
    <x:row r="51" ht="23" customHeight="1">
      <x:c r="A51" s="9"/>
      <x:c r="B51" s="9"/>
      <x:c r="C51" s="9"/>
      <x:c r="D51" s="9"/>
      <x:c r="E51" s="9"/>
      <x:c r="F51" s="9"/>
      <x:c r="G51" s="11"/>
      <x:c r="H51" s="11"/>
      <x:c r="I51" s="11"/>
      <x:c r="J51" s="12" t="str">
        <x:f>IF($A51="","",IF(ISBLANK($G51),"Opening quantity needed",$G51+SUMIFS('Movements'!$K$8:$K$107,'Movements'!$C$8:$C$107,$A51)))</x:f>
      </x:c>
      <x:c r="K51" s="12" t="str">
        <x:f>IF($A51="","",SUMIFS('Movements'!$L$8:$L$107,'Movements'!$C$8:$C$107,$A51))</x:f>
      </x:c>
      <x:c r="L51" s="12" t="str">
        <x:f>IF($A51="","",SUMIFS('Requests'!$E$8:$E$107,'Requests'!$C$8:$C$107,$A51,'Requests'!$G$8:$G$107,"Approved")-SUMIFS('Movements'!$M$8:$M$107,'Movements'!$C$8:$C$107,$A51)-SUMIFS('Movements'!$N$8:$N$107,'Movements'!$C$8:$C$107,$A51))</x:f>
      </x:c>
      <x:c r="M51" s="12" t="str">
        <x:f>IF($A51="","",IF(ISBLANK($G51),"Opening quantity needed",IF($I51="Retired",0,$J51-$K51-$L51)))</x:f>
      </x:c>
      <x:c r="N51" s="12" t="str">
        <x:f>IF($A51="","",IF(OR(ISBLANK($G51),ISBLANK($H51)),"Input needed",IF($I51="Retired",0,MAX(0,$H51-$M51))))</x:f>
      </x:c>
      <x:c r="O51" s="10" t="str">
        <x:f>IF($A51="","",IF(COUNTIFS('Stock'!$A$8:$A$107,$A51)&lt;&gt;1,"Duplicate stock ID",IF(OR(ISBLANK($G51),ISBLANK($H51)),"Complete opening/minimum",IF(OR($J51&lt;0,$L51&lt;0),"Check movement quantities",IF($I51="Retired","Do not allocate",IF($M51&lt;0,"Review over-allocation",IF($N51&gt;0,"Review replenishment","")))))))</x:f>
      </x:c>
    </x:row>
    <x:row r="52" ht="23" customHeight="1">
      <x:c r="A52" s="9"/>
      <x:c r="B52" s="9"/>
      <x:c r="C52" s="9"/>
      <x:c r="D52" s="9"/>
      <x:c r="E52" s="9"/>
      <x:c r="F52" s="9"/>
      <x:c r="G52" s="11"/>
      <x:c r="H52" s="11"/>
      <x:c r="I52" s="11"/>
      <x:c r="J52" s="12" t="str">
        <x:f>IF($A52="","",IF(ISBLANK($G52),"Opening quantity needed",$G52+SUMIFS('Movements'!$K$8:$K$107,'Movements'!$C$8:$C$107,$A52)))</x:f>
      </x:c>
      <x:c r="K52" s="12" t="str">
        <x:f>IF($A52="","",SUMIFS('Movements'!$L$8:$L$107,'Movements'!$C$8:$C$107,$A52))</x:f>
      </x:c>
      <x:c r="L52" s="12" t="str">
        <x:f>IF($A52="","",SUMIFS('Requests'!$E$8:$E$107,'Requests'!$C$8:$C$107,$A52,'Requests'!$G$8:$G$107,"Approved")-SUMIFS('Movements'!$M$8:$M$107,'Movements'!$C$8:$C$107,$A52)-SUMIFS('Movements'!$N$8:$N$107,'Movements'!$C$8:$C$107,$A52))</x:f>
      </x:c>
      <x:c r="M52" s="12" t="str">
        <x:f>IF($A52="","",IF(ISBLANK($G52),"Opening quantity needed",IF($I52="Retired",0,$J52-$K52-$L52)))</x:f>
      </x:c>
      <x:c r="N52" s="12" t="str">
        <x:f>IF($A52="","",IF(OR(ISBLANK($G52),ISBLANK($H52)),"Input needed",IF($I52="Retired",0,MAX(0,$H52-$M52))))</x:f>
      </x:c>
      <x:c r="O52" s="10" t="str">
        <x:f>IF($A52="","",IF(COUNTIFS('Stock'!$A$8:$A$107,$A52)&lt;&gt;1,"Duplicate stock ID",IF(OR(ISBLANK($G52),ISBLANK($H52)),"Complete opening/minimum",IF(OR($J52&lt;0,$L52&lt;0),"Check movement quantities",IF($I52="Retired","Do not allocate",IF($M52&lt;0,"Review over-allocation",IF($N52&gt;0,"Review replenishment","")))))))</x:f>
      </x:c>
    </x:row>
    <x:row r="53" ht="23" customHeight="1">
      <x:c r="A53" s="9"/>
      <x:c r="B53" s="9"/>
      <x:c r="C53" s="9"/>
      <x:c r="D53" s="9"/>
      <x:c r="E53" s="9"/>
      <x:c r="F53" s="9"/>
      <x:c r="G53" s="11"/>
      <x:c r="H53" s="11"/>
      <x:c r="I53" s="11"/>
      <x:c r="J53" s="12" t="str">
        <x:f>IF($A53="","",IF(ISBLANK($G53),"Opening quantity needed",$G53+SUMIFS('Movements'!$K$8:$K$107,'Movements'!$C$8:$C$107,$A53)))</x:f>
      </x:c>
      <x:c r="K53" s="12" t="str">
        <x:f>IF($A53="","",SUMIFS('Movements'!$L$8:$L$107,'Movements'!$C$8:$C$107,$A53))</x:f>
      </x:c>
      <x:c r="L53" s="12" t="str">
        <x:f>IF($A53="","",SUMIFS('Requests'!$E$8:$E$107,'Requests'!$C$8:$C$107,$A53,'Requests'!$G$8:$G$107,"Approved")-SUMIFS('Movements'!$M$8:$M$107,'Movements'!$C$8:$C$107,$A53)-SUMIFS('Movements'!$N$8:$N$107,'Movements'!$C$8:$C$107,$A53))</x:f>
      </x:c>
      <x:c r="M53" s="12" t="str">
        <x:f>IF($A53="","",IF(ISBLANK($G53),"Opening quantity needed",IF($I53="Retired",0,$J53-$K53-$L53)))</x:f>
      </x:c>
      <x:c r="N53" s="12" t="str">
        <x:f>IF($A53="","",IF(OR(ISBLANK($G53),ISBLANK($H53)),"Input needed",IF($I53="Retired",0,MAX(0,$H53-$M53))))</x:f>
      </x:c>
      <x:c r="O53" s="10" t="str">
        <x:f>IF($A53="","",IF(COUNTIFS('Stock'!$A$8:$A$107,$A53)&lt;&gt;1,"Duplicate stock ID",IF(OR(ISBLANK($G53),ISBLANK($H53)),"Complete opening/minimum",IF(OR($J53&lt;0,$L53&lt;0),"Check movement quantities",IF($I53="Retired","Do not allocate",IF($M53&lt;0,"Review over-allocation",IF($N53&gt;0,"Review replenishment","")))))))</x:f>
      </x:c>
    </x:row>
    <x:row r="54" ht="23" customHeight="1">
      <x:c r="A54" s="9"/>
      <x:c r="B54" s="9"/>
      <x:c r="C54" s="9"/>
      <x:c r="D54" s="9"/>
      <x:c r="E54" s="9"/>
      <x:c r="F54" s="9"/>
      <x:c r="G54" s="11"/>
      <x:c r="H54" s="11"/>
      <x:c r="I54" s="11"/>
      <x:c r="J54" s="12" t="str">
        <x:f>IF($A54="","",IF(ISBLANK($G54),"Opening quantity needed",$G54+SUMIFS('Movements'!$K$8:$K$107,'Movements'!$C$8:$C$107,$A54)))</x:f>
      </x:c>
      <x:c r="K54" s="12" t="str">
        <x:f>IF($A54="","",SUMIFS('Movements'!$L$8:$L$107,'Movements'!$C$8:$C$107,$A54))</x:f>
      </x:c>
      <x:c r="L54" s="12" t="str">
        <x:f>IF($A54="","",SUMIFS('Requests'!$E$8:$E$107,'Requests'!$C$8:$C$107,$A54,'Requests'!$G$8:$G$107,"Approved")-SUMIFS('Movements'!$M$8:$M$107,'Movements'!$C$8:$C$107,$A54)-SUMIFS('Movements'!$N$8:$N$107,'Movements'!$C$8:$C$107,$A54))</x:f>
      </x:c>
      <x:c r="M54" s="12" t="str">
        <x:f>IF($A54="","",IF(ISBLANK($G54),"Opening quantity needed",IF($I54="Retired",0,$J54-$K54-$L54)))</x:f>
      </x:c>
      <x:c r="N54" s="12" t="str">
        <x:f>IF($A54="","",IF(OR(ISBLANK($G54),ISBLANK($H54)),"Input needed",IF($I54="Retired",0,MAX(0,$H54-$M54))))</x:f>
      </x:c>
      <x:c r="O54" s="10" t="str">
        <x:f>IF($A54="","",IF(COUNTIFS('Stock'!$A$8:$A$107,$A54)&lt;&gt;1,"Duplicate stock ID",IF(OR(ISBLANK($G54),ISBLANK($H54)),"Complete opening/minimum",IF(OR($J54&lt;0,$L54&lt;0),"Check movement quantities",IF($I54="Retired","Do not allocate",IF($M54&lt;0,"Review over-allocation",IF($N54&gt;0,"Review replenishment","")))))))</x:f>
      </x:c>
    </x:row>
    <x:row r="55" ht="23" customHeight="1">
      <x:c r="A55" s="9"/>
      <x:c r="B55" s="9"/>
      <x:c r="C55" s="9"/>
      <x:c r="D55" s="9"/>
      <x:c r="E55" s="9"/>
      <x:c r="F55" s="9"/>
      <x:c r="G55" s="11"/>
      <x:c r="H55" s="11"/>
      <x:c r="I55" s="11"/>
      <x:c r="J55" s="12" t="str">
        <x:f>IF($A55="","",IF(ISBLANK($G55),"Opening quantity needed",$G55+SUMIFS('Movements'!$K$8:$K$107,'Movements'!$C$8:$C$107,$A55)))</x:f>
      </x:c>
      <x:c r="K55" s="12" t="str">
        <x:f>IF($A55="","",SUMIFS('Movements'!$L$8:$L$107,'Movements'!$C$8:$C$107,$A55))</x:f>
      </x:c>
      <x:c r="L55" s="12" t="str">
        <x:f>IF($A55="","",SUMIFS('Requests'!$E$8:$E$107,'Requests'!$C$8:$C$107,$A55,'Requests'!$G$8:$G$107,"Approved")-SUMIFS('Movements'!$M$8:$M$107,'Movements'!$C$8:$C$107,$A55)-SUMIFS('Movements'!$N$8:$N$107,'Movements'!$C$8:$C$107,$A55))</x:f>
      </x:c>
      <x:c r="M55" s="12" t="str">
        <x:f>IF($A55="","",IF(ISBLANK($G55),"Opening quantity needed",IF($I55="Retired",0,$J55-$K55-$L55)))</x:f>
      </x:c>
      <x:c r="N55" s="12" t="str">
        <x:f>IF($A55="","",IF(OR(ISBLANK($G55),ISBLANK($H55)),"Input needed",IF($I55="Retired",0,MAX(0,$H55-$M55))))</x:f>
      </x:c>
      <x:c r="O55" s="10" t="str">
        <x:f>IF($A55="","",IF(COUNTIFS('Stock'!$A$8:$A$107,$A55)&lt;&gt;1,"Duplicate stock ID",IF(OR(ISBLANK($G55),ISBLANK($H55)),"Complete opening/minimum",IF(OR($J55&lt;0,$L55&lt;0),"Check movement quantities",IF($I55="Retired","Do not allocate",IF($M55&lt;0,"Review over-allocation",IF($N55&gt;0,"Review replenishment","")))))))</x:f>
      </x:c>
    </x:row>
    <x:row r="56" ht="23" customHeight="1">
      <x:c r="A56" s="9"/>
      <x:c r="B56" s="9"/>
      <x:c r="C56" s="9"/>
      <x:c r="D56" s="9"/>
      <x:c r="E56" s="9"/>
      <x:c r="F56" s="9"/>
      <x:c r="G56" s="11"/>
      <x:c r="H56" s="11"/>
      <x:c r="I56" s="11"/>
      <x:c r="J56" s="12" t="str">
        <x:f>IF($A56="","",IF(ISBLANK($G56),"Opening quantity needed",$G56+SUMIFS('Movements'!$K$8:$K$107,'Movements'!$C$8:$C$107,$A56)))</x:f>
      </x:c>
      <x:c r="K56" s="12" t="str">
        <x:f>IF($A56="","",SUMIFS('Movements'!$L$8:$L$107,'Movements'!$C$8:$C$107,$A56))</x:f>
      </x:c>
      <x:c r="L56" s="12" t="str">
        <x:f>IF($A56="","",SUMIFS('Requests'!$E$8:$E$107,'Requests'!$C$8:$C$107,$A56,'Requests'!$G$8:$G$107,"Approved")-SUMIFS('Movements'!$M$8:$M$107,'Movements'!$C$8:$C$107,$A56)-SUMIFS('Movements'!$N$8:$N$107,'Movements'!$C$8:$C$107,$A56))</x:f>
      </x:c>
      <x:c r="M56" s="12" t="str">
        <x:f>IF($A56="","",IF(ISBLANK($G56),"Opening quantity needed",IF($I56="Retired",0,$J56-$K56-$L56)))</x:f>
      </x:c>
      <x:c r="N56" s="12" t="str">
        <x:f>IF($A56="","",IF(OR(ISBLANK($G56),ISBLANK($H56)),"Input needed",IF($I56="Retired",0,MAX(0,$H56-$M56))))</x:f>
      </x:c>
      <x:c r="O56" s="10" t="str">
        <x:f>IF($A56="","",IF(COUNTIFS('Stock'!$A$8:$A$107,$A56)&lt;&gt;1,"Duplicate stock ID",IF(OR(ISBLANK($G56),ISBLANK($H56)),"Complete opening/minimum",IF(OR($J56&lt;0,$L56&lt;0),"Check movement quantities",IF($I56="Retired","Do not allocate",IF($M56&lt;0,"Review over-allocation",IF($N56&gt;0,"Review replenishment","")))))))</x:f>
      </x:c>
    </x:row>
    <x:row r="57" ht="23" customHeight="1">
      <x:c r="A57" s="9"/>
      <x:c r="B57" s="9"/>
      <x:c r="C57" s="9"/>
      <x:c r="D57" s="9"/>
      <x:c r="E57" s="9"/>
      <x:c r="F57" s="9"/>
      <x:c r="G57" s="11"/>
      <x:c r="H57" s="11"/>
      <x:c r="I57" s="11"/>
      <x:c r="J57" s="12" t="str">
        <x:f>IF($A57="","",IF(ISBLANK($G57),"Opening quantity needed",$G57+SUMIFS('Movements'!$K$8:$K$107,'Movements'!$C$8:$C$107,$A57)))</x:f>
      </x:c>
      <x:c r="K57" s="12" t="str">
        <x:f>IF($A57="","",SUMIFS('Movements'!$L$8:$L$107,'Movements'!$C$8:$C$107,$A57))</x:f>
      </x:c>
      <x:c r="L57" s="12" t="str">
        <x:f>IF($A57="","",SUMIFS('Requests'!$E$8:$E$107,'Requests'!$C$8:$C$107,$A57,'Requests'!$G$8:$G$107,"Approved")-SUMIFS('Movements'!$M$8:$M$107,'Movements'!$C$8:$C$107,$A57)-SUMIFS('Movements'!$N$8:$N$107,'Movements'!$C$8:$C$107,$A57))</x:f>
      </x:c>
      <x:c r="M57" s="12" t="str">
        <x:f>IF($A57="","",IF(ISBLANK($G57),"Opening quantity needed",IF($I57="Retired",0,$J57-$K57-$L57)))</x:f>
      </x:c>
      <x:c r="N57" s="12" t="str">
        <x:f>IF($A57="","",IF(OR(ISBLANK($G57),ISBLANK($H57)),"Input needed",IF($I57="Retired",0,MAX(0,$H57-$M57))))</x:f>
      </x:c>
      <x:c r="O57" s="10" t="str">
        <x:f>IF($A57="","",IF(COUNTIFS('Stock'!$A$8:$A$107,$A57)&lt;&gt;1,"Duplicate stock ID",IF(OR(ISBLANK($G57),ISBLANK($H57)),"Complete opening/minimum",IF(OR($J57&lt;0,$L57&lt;0),"Check movement quantities",IF($I57="Retired","Do not allocate",IF($M57&lt;0,"Review over-allocation",IF($N57&gt;0,"Review replenishment","")))))))</x:f>
      </x:c>
    </x:row>
    <x:row r="58" ht="23" customHeight="1">
      <x:c r="A58" s="9"/>
      <x:c r="B58" s="9"/>
      <x:c r="C58" s="9"/>
      <x:c r="D58" s="9"/>
      <x:c r="E58" s="9"/>
      <x:c r="F58" s="9"/>
      <x:c r="G58" s="11"/>
      <x:c r="H58" s="11"/>
      <x:c r="I58" s="11"/>
      <x:c r="J58" s="12" t="str">
        <x:f>IF($A58="","",IF(ISBLANK($G58),"Opening quantity needed",$G58+SUMIFS('Movements'!$K$8:$K$107,'Movements'!$C$8:$C$107,$A58)))</x:f>
      </x:c>
      <x:c r="K58" s="12" t="str">
        <x:f>IF($A58="","",SUMIFS('Movements'!$L$8:$L$107,'Movements'!$C$8:$C$107,$A58))</x:f>
      </x:c>
      <x:c r="L58" s="12" t="str">
        <x:f>IF($A58="","",SUMIFS('Requests'!$E$8:$E$107,'Requests'!$C$8:$C$107,$A58,'Requests'!$G$8:$G$107,"Approved")-SUMIFS('Movements'!$M$8:$M$107,'Movements'!$C$8:$C$107,$A58)-SUMIFS('Movements'!$N$8:$N$107,'Movements'!$C$8:$C$107,$A58))</x:f>
      </x:c>
      <x:c r="M58" s="12" t="str">
        <x:f>IF($A58="","",IF(ISBLANK($G58),"Opening quantity needed",IF($I58="Retired",0,$J58-$K58-$L58)))</x:f>
      </x:c>
      <x:c r="N58" s="12" t="str">
        <x:f>IF($A58="","",IF(OR(ISBLANK($G58),ISBLANK($H58)),"Input needed",IF($I58="Retired",0,MAX(0,$H58-$M58))))</x:f>
      </x:c>
      <x:c r="O58" s="10" t="str">
        <x:f>IF($A58="","",IF(COUNTIFS('Stock'!$A$8:$A$107,$A58)&lt;&gt;1,"Duplicate stock ID",IF(OR(ISBLANK($G58),ISBLANK($H58)),"Complete opening/minimum",IF(OR($J58&lt;0,$L58&lt;0),"Check movement quantities",IF($I58="Retired","Do not allocate",IF($M58&lt;0,"Review over-allocation",IF($N58&gt;0,"Review replenishment","")))))))</x:f>
      </x:c>
    </x:row>
    <x:row r="59" ht="23" customHeight="1">
      <x:c r="A59" s="9"/>
      <x:c r="B59" s="9"/>
      <x:c r="C59" s="9"/>
      <x:c r="D59" s="9"/>
      <x:c r="E59" s="9"/>
      <x:c r="F59" s="9"/>
      <x:c r="G59" s="11"/>
      <x:c r="H59" s="11"/>
      <x:c r="I59" s="11"/>
      <x:c r="J59" s="12" t="str">
        <x:f>IF($A59="","",IF(ISBLANK($G59),"Opening quantity needed",$G59+SUMIFS('Movements'!$K$8:$K$107,'Movements'!$C$8:$C$107,$A59)))</x:f>
      </x:c>
      <x:c r="K59" s="12" t="str">
        <x:f>IF($A59="","",SUMIFS('Movements'!$L$8:$L$107,'Movements'!$C$8:$C$107,$A59))</x:f>
      </x:c>
      <x:c r="L59" s="12" t="str">
        <x:f>IF($A59="","",SUMIFS('Requests'!$E$8:$E$107,'Requests'!$C$8:$C$107,$A59,'Requests'!$G$8:$G$107,"Approved")-SUMIFS('Movements'!$M$8:$M$107,'Movements'!$C$8:$C$107,$A59)-SUMIFS('Movements'!$N$8:$N$107,'Movements'!$C$8:$C$107,$A59))</x:f>
      </x:c>
      <x:c r="M59" s="12" t="str">
        <x:f>IF($A59="","",IF(ISBLANK($G59),"Opening quantity needed",IF($I59="Retired",0,$J59-$K59-$L59)))</x:f>
      </x:c>
      <x:c r="N59" s="12" t="str">
        <x:f>IF($A59="","",IF(OR(ISBLANK($G59),ISBLANK($H59)),"Input needed",IF($I59="Retired",0,MAX(0,$H59-$M59))))</x:f>
      </x:c>
      <x:c r="O59" s="10" t="str">
        <x:f>IF($A59="","",IF(COUNTIFS('Stock'!$A$8:$A$107,$A59)&lt;&gt;1,"Duplicate stock ID",IF(OR(ISBLANK($G59),ISBLANK($H59)),"Complete opening/minimum",IF(OR($J59&lt;0,$L59&lt;0),"Check movement quantities",IF($I59="Retired","Do not allocate",IF($M59&lt;0,"Review over-allocation",IF($N59&gt;0,"Review replenishment","")))))))</x:f>
      </x:c>
    </x:row>
    <x:row r="60" ht="23" customHeight="1">
      <x:c r="A60" s="9"/>
      <x:c r="B60" s="9"/>
      <x:c r="C60" s="9"/>
      <x:c r="D60" s="9"/>
      <x:c r="E60" s="9"/>
      <x:c r="F60" s="9"/>
      <x:c r="G60" s="11"/>
      <x:c r="H60" s="11"/>
      <x:c r="I60" s="11"/>
      <x:c r="J60" s="12" t="str">
        <x:f>IF($A60="","",IF(ISBLANK($G60),"Opening quantity needed",$G60+SUMIFS('Movements'!$K$8:$K$107,'Movements'!$C$8:$C$107,$A60)))</x:f>
      </x:c>
      <x:c r="K60" s="12" t="str">
        <x:f>IF($A60="","",SUMIFS('Movements'!$L$8:$L$107,'Movements'!$C$8:$C$107,$A60))</x:f>
      </x:c>
      <x:c r="L60" s="12" t="str">
        <x:f>IF($A60="","",SUMIFS('Requests'!$E$8:$E$107,'Requests'!$C$8:$C$107,$A60,'Requests'!$G$8:$G$107,"Approved")-SUMIFS('Movements'!$M$8:$M$107,'Movements'!$C$8:$C$107,$A60)-SUMIFS('Movements'!$N$8:$N$107,'Movements'!$C$8:$C$107,$A60))</x:f>
      </x:c>
      <x:c r="M60" s="12" t="str">
        <x:f>IF($A60="","",IF(ISBLANK($G60),"Opening quantity needed",IF($I60="Retired",0,$J60-$K60-$L60)))</x:f>
      </x:c>
      <x:c r="N60" s="12" t="str">
        <x:f>IF($A60="","",IF(OR(ISBLANK($G60),ISBLANK($H60)),"Input needed",IF($I60="Retired",0,MAX(0,$H60-$M60))))</x:f>
      </x:c>
      <x:c r="O60" s="10" t="str">
        <x:f>IF($A60="","",IF(COUNTIFS('Stock'!$A$8:$A$107,$A60)&lt;&gt;1,"Duplicate stock ID",IF(OR(ISBLANK($G60),ISBLANK($H60)),"Complete opening/minimum",IF(OR($J60&lt;0,$L60&lt;0),"Check movement quantities",IF($I60="Retired","Do not allocate",IF($M60&lt;0,"Review over-allocation",IF($N60&gt;0,"Review replenishment","")))))))</x:f>
      </x:c>
    </x:row>
    <x:row r="61" ht="23" customHeight="1">
      <x:c r="A61" s="9"/>
      <x:c r="B61" s="9"/>
      <x:c r="C61" s="9"/>
      <x:c r="D61" s="9"/>
      <x:c r="E61" s="9"/>
      <x:c r="F61" s="9"/>
      <x:c r="G61" s="11"/>
      <x:c r="H61" s="11"/>
      <x:c r="I61" s="11"/>
      <x:c r="J61" s="12" t="str">
        <x:f>IF($A61="","",IF(ISBLANK($G61),"Opening quantity needed",$G61+SUMIFS('Movements'!$K$8:$K$107,'Movements'!$C$8:$C$107,$A61)))</x:f>
      </x:c>
      <x:c r="K61" s="12" t="str">
        <x:f>IF($A61="","",SUMIFS('Movements'!$L$8:$L$107,'Movements'!$C$8:$C$107,$A61))</x:f>
      </x:c>
      <x:c r="L61" s="12" t="str">
        <x:f>IF($A61="","",SUMIFS('Requests'!$E$8:$E$107,'Requests'!$C$8:$C$107,$A61,'Requests'!$G$8:$G$107,"Approved")-SUMIFS('Movements'!$M$8:$M$107,'Movements'!$C$8:$C$107,$A61)-SUMIFS('Movements'!$N$8:$N$107,'Movements'!$C$8:$C$107,$A61))</x:f>
      </x:c>
      <x:c r="M61" s="12" t="str">
        <x:f>IF($A61="","",IF(ISBLANK($G61),"Opening quantity needed",IF($I61="Retired",0,$J61-$K61-$L61)))</x:f>
      </x:c>
      <x:c r="N61" s="12" t="str">
        <x:f>IF($A61="","",IF(OR(ISBLANK($G61),ISBLANK($H61)),"Input needed",IF($I61="Retired",0,MAX(0,$H61-$M61))))</x:f>
      </x:c>
      <x:c r="O61" s="10" t="str">
        <x:f>IF($A61="","",IF(COUNTIFS('Stock'!$A$8:$A$107,$A61)&lt;&gt;1,"Duplicate stock ID",IF(OR(ISBLANK($G61),ISBLANK($H61)),"Complete opening/minimum",IF(OR($J61&lt;0,$L61&lt;0),"Check movement quantities",IF($I61="Retired","Do not allocate",IF($M61&lt;0,"Review over-allocation",IF($N61&gt;0,"Review replenishment","")))))))</x:f>
      </x:c>
    </x:row>
    <x:row r="62" ht="23" customHeight="1">
      <x:c r="A62" s="9"/>
      <x:c r="B62" s="9"/>
      <x:c r="C62" s="9"/>
      <x:c r="D62" s="9"/>
      <x:c r="E62" s="9"/>
      <x:c r="F62" s="9"/>
      <x:c r="G62" s="11"/>
      <x:c r="H62" s="11"/>
      <x:c r="I62" s="11"/>
      <x:c r="J62" s="12" t="str">
        <x:f>IF($A62="","",IF(ISBLANK($G62),"Opening quantity needed",$G62+SUMIFS('Movements'!$K$8:$K$107,'Movements'!$C$8:$C$107,$A62)))</x:f>
      </x:c>
      <x:c r="K62" s="12" t="str">
        <x:f>IF($A62="","",SUMIFS('Movements'!$L$8:$L$107,'Movements'!$C$8:$C$107,$A62))</x:f>
      </x:c>
      <x:c r="L62" s="12" t="str">
        <x:f>IF($A62="","",SUMIFS('Requests'!$E$8:$E$107,'Requests'!$C$8:$C$107,$A62,'Requests'!$G$8:$G$107,"Approved")-SUMIFS('Movements'!$M$8:$M$107,'Movements'!$C$8:$C$107,$A62)-SUMIFS('Movements'!$N$8:$N$107,'Movements'!$C$8:$C$107,$A62))</x:f>
      </x:c>
      <x:c r="M62" s="12" t="str">
        <x:f>IF($A62="","",IF(ISBLANK($G62),"Opening quantity needed",IF($I62="Retired",0,$J62-$K62-$L62)))</x:f>
      </x:c>
      <x:c r="N62" s="12" t="str">
        <x:f>IF($A62="","",IF(OR(ISBLANK($G62),ISBLANK($H62)),"Input needed",IF($I62="Retired",0,MAX(0,$H62-$M62))))</x:f>
      </x:c>
      <x:c r="O62" s="10" t="str">
        <x:f>IF($A62="","",IF(COUNTIFS('Stock'!$A$8:$A$107,$A62)&lt;&gt;1,"Duplicate stock ID",IF(OR(ISBLANK($G62),ISBLANK($H62)),"Complete opening/minimum",IF(OR($J62&lt;0,$L62&lt;0),"Check movement quantities",IF($I62="Retired","Do not allocate",IF($M62&lt;0,"Review over-allocation",IF($N62&gt;0,"Review replenishment","")))))))</x:f>
      </x:c>
    </x:row>
    <x:row r="63" ht="23" customHeight="1">
      <x:c r="A63" s="9"/>
      <x:c r="B63" s="9"/>
      <x:c r="C63" s="9"/>
      <x:c r="D63" s="9"/>
      <x:c r="E63" s="9"/>
      <x:c r="F63" s="9"/>
      <x:c r="G63" s="11"/>
      <x:c r="H63" s="11"/>
      <x:c r="I63" s="11"/>
      <x:c r="J63" s="12" t="str">
        <x:f>IF($A63="","",IF(ISBLANK($G63),"Opening quantity needed",$G63+SUMIFS('Movements'!$K$8:$K$107,'Movements'!$C$8:$C$107,$A63)))</x:f>
      </x:c>
      <x:c r="K63" s="12" t="str">
        <x:f>IF($A63="","",SUMIFS('Movements'!$L$8:$L$107,'Movements'!$C$8:$C$107,$A63))</x:f>
      </x:c>
      <x:c r="L63" s="12" t="str">
        <x:f>IF($A63="","",SUMIFS('Requests'!$E$8:$E$107,'Requests'!$C$8:$C$107,$A63,'Requests'!$G$8:$G$107,"Approved")-SUMIFS('Movements'!$M$8:$M$107,'Movements'!$C$8:$C$107,$A63)-SUMIFS('Movements'!$N$8:$N$107,'Movements'!$C$8:$C$107,$A63))</x:f>
      </x:c>
      <x:c r="M63" s="12" t="str">
        <x:f>IF($A63="","",IF(ISBLANK($G63),"Opening quantity needed",IF($I63="Retired",0,$J63-$K63-$L63)))</x:f>
      </x:c>
      <x:c r="N63" s="12" t="str">
        <x:f>IF($A63="","",IF(OR(ISBLANK($G63),ISBLANK($H63)),"Input needed",IF($I63="Retired",0,MAX(0,$H63-$M63))))</x:f>
      </x:c>
      <x:c r="O63" s="10" t="str">
        <x:f>IF($A63="","",IF(COUNTIFS('Stock'!$A$8:$A$107,$A63)&lt;&gt;1,"Duplicate stock ID",IF(OR(ISBLANK($G63),ISBLANK($H63)),"Complete opening/minimum",IF(OR($J63&lt;0,$L63&lt;0),"Check movement quantities",IF($I63="Retired","Do not allocate",IF($M63&lt;0,"Review over-allocation",IF($N63&gt;0,"Review replenishment","")))))))</x:f>
      </x:c>
    </x:row>
    <x:row r="64" ht="23" customHeight="1">
      <x:c r="A64" s="9"/>
      <x:c r="B64" s="9"/>
      <x:c r="C64" s="9"/>
      <x:c r="D64" s="9"/>
      <x:c r="E64" s="9"/>
      <x:c r="F64" s="9"/>
      <x:c r="G64" s="11"/>
      <x:c r="H64" s="11"/>
      <x:c r="I64" s="11"/>
      <x:c r="J64" s="12" t="str">
        <x:f>IF($A64="","",IF(ISBLANK($G64),"Opening quantity needed",$G64+SUMIFS('Movements'!$K$8:$K$107,'Movements'!$C$8:$C$107,$A64)))</x:f>
      </x:c>
      <x:c r="K64" s="12" t="str">
        <x:f>IF($A64="","",SUMIFS('Movements'!$L$8:$L$107,'Movements'!$C$8:$C$107,$A64))</x:f>
      </x:c>
      <x:c r="L64" s="12" t="str">
        <x:f>IF($A64="","",SUMIFS('Requests'!$E$8:$E$107,'Requests'!$C$8:$C$107,$A64,'Requests'!$G$8:$G$107,"Approved")-SUMIFS('Movements'!$M$8:$M$107,'Movements'!$C$8:$C$107,$A64)-SUMIFS('Movements'!$N$8:$N$107,'Movements'!$C$8:$C$107,$A64))</x:f>
      </x:c>
      <x:c r="M64" s="12" t="str">
        <x:f>IF($A64="","",IF(ISBLANK($G64),"Opening quantity needed",IF($I64="Retired",0,$J64-$K64-$L64)))</x:f>
      </x:c>
      <x:c r="N64" s="12" t="str">
        <x:f>IF($A64="","",IF(OR(ISBLANK($G64),ISBLANK($H64)),"Input needed",IF($I64="Retired",0,MAX(0,$H64-$M64))))</x:f>
      </x:c>
      <x:c r="O64" s="10" t="str">
        <x:f>IF($A64="","",IF(COUNTIFS('Stock'!$A$8:$A$107,$A64)&lt;&gt;1,"Duplicate stock ID",IF(OR(ISBLANK($G64),ISBLANK($H64)),"Complete opening/minimum",IF(OR($J64&lt;0,$L64&lt;0),"Check movement quantities",IF($I64="Retired","Do not allocate",IF($M64&lt;0,"Review over-allocation",IF($N64&gt;0,"Review replenishment","")))))))</x:f>
      </x:c>
    </x:row>
    <x:row r="65" ht="23" customHeight="1">
      <x:c r="A65" s="9"/>
      <x:c r="B65" s="9"/>
      <x:c r="C65" s="9"/>
      <x:c r="D65" s="9"/>
      <x:c r="E65" s="9"/>
      <x:c r="F65" s="9"/>
      <x:c r="G65" s="11"/>
      <x:c r="H65" s="11"/>
      <x:c r="I65" s="11"/>
      <x:c r="J65" s="12" t="str">
        <x:f>IF($A65="","",IF(ISBLANK($G65),"Opening quantity needed",$G65+SUMIFS('Movements'!$K$8:$K$107,'Movements'!$C$8:$C$107,$A65)))</x:f>
      </x:c>
      <x:c r="K65" s="12" t="str">
        <x:f>IF($A65="","",SUMIFS('Movements'!$L$8:$L$107,'Movements'!$C$8:$C$107,$A65))</x:f>
      </x:c>
      <x:c r="L65" s="12" t="str">
        <x:f>IF($A65="","",SUMIFS('Requests'!$E$8:$E$107,'Requests'!$C$8:$C$107,$A65,'Requests'!$G$8:$G$107,"Approved")-SUMIFS('Movements'!$M$8:$M$107,'Movements'!$C$8:$C$107,$A65)-SUMIFS('Movements'!$N$8:$N$107,'Movements'!$C$8:$C$107,$A65))</x:f>
      </x:c>
      <x:c r="M65" s="12" t="str">
        <x:f>IF($A65="","",IF(ISBLANK($G65),"Opening quantity needed",IF($I65="Retired",0,$J65-$K65-$L65)))</x:f>
      </x:c>
      <x:c r="N65" s="12" t="str">
        <x:f>IF($A65="","",IF(OR(ISBLANK($G65),ISBLANK($H65)),"Input needed",IF($I65="Retired",0,MAX(0,$H65-$M65))))</x:f>
      </x:c>
      <x:c r="O65" s="10" t="str">
        <x:f>IF($A65="","",IF(COUNTIFS('Stock'!$A$8:$A$107,$A65)&lt;&gt;1,"Duplicate stock ID",IF(OR(ISBLANK($G65),ISBLANK($H65)),"Complete opening/minimum",IF(OR($J65&lt;0,$L65&lt;0),"Check movement quantities",IF($I65="Retired","Do not allocate",IF($M65&lt;0,"Review over-allocation",IF($N65&gt;0,"Review replenishment","")))))))</x:f>
      </x:c>
    </x:row>
    <x:row r="66" ht="23" customHeight="1">
      <x:c r="A66" s="9"/>
      <x:c r="B66" s="9"/>
      <x:c r="C66" s="9"/>
      <x:c r="D66" s="9"/>
      <x:c r="E66" s="9"/>
      <x:c r="F66" s="9"/>
      <x:c r="G66" s="11"/>
      <x:c r="H66" s="11"/>
      <x:c r="I66" s="11"/>
      <x:c r="J66" s="12" t="str">
        <x:f>IF($A66="","",IF(ISBLANK($G66),"Opening quantity needed",$G66+SUMIFS('Movements'!$K$8:$K$107,'Movements'!$C$8:$C$107,$A66)))</x:f>
      </x:c>
      <x:c r="K66" s="12" t="str">
        <x:f>IF($A66="","",SUMIFS('Movements'!$L$8:$L$107,'Movements'!$C$8:$C$107,$A66))</x:f>
      </x:c>
      <x:c r="L66" s="12" t="str">
        <x:f>IF($A66="","",SUMIFS('Requests'!$E$8:$E$107,'Requests'!$C$8:$C$107,$A66,'Requests'!$G$8:$G$107,"Approved")-SUMIFS('Movements'!$M$8:$M$107,'Movements'!$C$8:$C$107,$A66)-SUMIFS('Movements'!$N$8:$N$107,'Movements'!$C$8:$C$107,$A66))</x:f>
      </x:c>
      <x:c r="M66" s="12" t="str">
        <x:f>IF($A66="","",IF(ISBLANK($G66),"Opening quantity needed",IF($I66="Retired",0,$J66-$K66-$L66)))</x:f>
      </x:c>
      <x:c r="N66" s="12" t="str">
        <x:f>IF($A66="","",IF(OR(ISBLANK($G66),ISBLANK($H66)),"Input needed",IF($I66="Retired",0,MAX(0,$H66-$M66))))</x:f>
      </x:c>
      <x:c r="O66" s="10" t="str">
        <x:f>IF($A66="","",IF(COUNTIFS('Stock'!$A$8:$A$107,$A66)&lt;&gt;1,"Duplicate stock ID",IF(OR(ISBLANK($G66),ISBLANK($H66)),"Complete opening/minimum",IF(OR($J66&lt;0,$L66&lt;0),"Check movement quantities",IF($I66="Retired","Do not allocate",IF($M66&lt;0,"Review over-allocation",IF($N66&gt;0,"Review replenishment","")))))))</x:f>
      </x:c>
    </x:row>
    <x:row r="67" ht="23" customHeight="1">
      <x:c r="A67" s="9"/>
      <x:c r="B67" s="9"/>
      <x:c r="C67" s="9"/>
      <x:c r="D67" s="9"/>
      <x:c r="E67" s="9"/>
      <x:c r="F67" s="9"/>
      <x:c r="G67" s="11"/>
      <x:c r="H67" s="11"/>
      <x:c r="I67" s="11"/>
      <x:c r="J67" s="12" t="str">
        <x:f>IF($A67="","",IF(ISBLANK($G67),"Opening quantity needed",$G67+SUMIFS('Movements'!$K$8:$K$107,'Movements'!$C$8:$C$107,$A67)))</x:f>
      </x:c>
      <x:c r="K67" s="12" t="str">
        <x:f>IF($A67="","",SUMIFS('Movements'!$L$8:$L$107,'Movements'!$C$8:$C$107,$A67))</x:f>
      </x:c>
      <x:c r="L67" s="12" t="str">
        <x:f>IF($A67="","",SUMIFS('Requests'!$E$8:$E$107,'Requests'!$C$8:$C$107,$A67,'Requests'!$G$8:$G$107,"Approved")-SUMIFS('Movements'!$M$8:$M$107,'Movements'!$C$8:$C$107,$A67)-SUMIFS('Movements'!$N$8:$N$107,'Movements'!$C$8:$C$107,$A67))</x:f>
      </x:c>
      <x:c r="M67" s="12" t="str">
        <x:f>IF($A67="","",IF(ISBLANK($G67),"Opening quantity needed",IF($I67="Retired",0,$J67-$K67-$L67)))</x:f>
      </x:c>
      <x:c r="N67" s="12" t="str">
        <x:f>IF($A67="","",IF(OR(ISBLANK($G67),ISBLANK($H67)),"Input needed",IF($I67="Retired",0,MAX(0,$H67-$M67))))</x:f>
      </x:c>
      <x:c r="O67" s="10" t="str">
        <x:f>IF($A67="","",IF(COUNTIFS('Stock'!$A$8:$A$107,$A67)&lt;&gt;1,"Duplicate stock ID",IF(OR(ISBLANK($G67),ISBLANK($H67)),"Complete opening/minimum",IF(OR($J67&lt;0,$L67&lt;0),"Check movement quantities",IF($I67="Retired","Do not allocate",IF($M67&lt;0,"Review over-allocation",IF($N67&gt;0,"Review replenishment","")))))))</x:f>
      </x:c>
    </x:row>
    <x:row r="68" ht="23" customHeight="1">
      <x:c r="A68" s="9"/>
      <x:c r="B68" s="9"/>
      <x:c r="C68" s="9"/>
      <x:c r="D68" s="9"/>
      <x:c r="E68" s="9"/>
      <x:c r="F68" s="9"/>
      <x:c r="G68" s="11"/>
      <x:c r="H68" s="11"/>
      <x:c r="I68" s="11"/>
      <x:c r="J68" s="12" t="str">
        <x:f>IF($A68="","",IF(ISBLANK($G68),"Opening quantity needed",$G68+SUMIFS('Movements'!$K$8:$K$107,'Movements'!$C$8:$C$107,$A68)))</x:f>
      </x:c>
      <x:c r="K68" s="12" t="str">
        <x:f>IF($A68="","",SUMIFS('Movements'!$L$8:$L$107,'Movements'!$C$8:$C$107,$A68))</x:f>
      </x:c>
      <x:c r="L68" s="12" t="str">
        <x:f>IF($A68="","",SUMIFS('Requests'!$E$8:$E$107,'Requests'!$C$8:$C$107,$A68,'Requests'!$G$8:$G$107,"Approved")-SUMIFS('Movements'!$M$8:$M$107,'Movements'!$C$8:$C$107,$A68)-SUMIFS('Movements'!$N$8:$N$107,'Movements'!$C$8:$C$107,$A68))</x:f>
      </x:c>
      <x:c r="M68" s="12" t="str">
        <x:f>IF($A68="","",IF(ISBLANK($G68),"Opening quantity needed",IF($I68="Retired",0,$J68-$K68-$L68)))</x:f>
      </x:c>
      <x:c r="N68" s="12" t="str">
        <x:f>IF($A68="","",IF(OR(ISBLANK($G68),ISBLANK($H68)),"Input needed",IF($I68="Retired",0,MAX(0,$H68-$M68))))</x:f>
      </x:c>
      <x:c r="O68" s="10" t="str">
        <x:f>IF($A68="","",IF(COUNTIFS('Stock'!$A$8:$A$107,$A68)&lt;&gt;1,"Duplicate stock ID",IF(OR(ISBLANK($G68),ISBLANK($H68)),"Complete opening/minimum",IF(OR($J68&lt;0,$L68&lt;0),"Check movement quantities",IF($I68="Retired","Do not allocate",IF($M68&lt;0,"Review over-allocation",IF($N68&gt;0,"Review replenishment","")))))))</x:f>
      </x:c>
    </x:row>
    <x:row r="69" ht="23" customHeight="1">
      <x:c r="A69" s="9"/>
      <x:c r="B69" s="9"/>
      <x:c r="C69" s="9"/>
      <x:c r="D69" s="9"/>
      <x:c r="E69" s="9"/>
      <x:c r="F69" s="9"/>
      <x:c r="G69" s="11"/>
      <x:c r="H69" s="11"/>
      <x:c r="I69" s="11"/>
      <x:c r="J69" s="12" t="str">
        <x:f>IF($A69="","",IF(ISBLANK($G69),"Opening quantity needed",$G69+SUMIFS('Movements'!$K$8:$K$107,'Movements'!$C$8:$C$107,$A69)))</x:f>
      </x:c>
      <x:c r="K69" s="12" t="str">
        <x:f>IF($A69="","",SUMIFS('Movements'!$L$8:$L$107,'Movements'!$C$8:$C$107,$A69))</x:f>
      </x:c>
      <x:c r="L69" s="12" t="str">
        <x:f>IF($A69="","",SUMIFS('Requests'!$E$8:$E$107,'Requests'!$C$8:$C$107,$A69,'Requests'!$G$8:$G$107,"Approved")-SUMIFS('Movements'!$M$8:$M$107,'Movements'!$C$8:$C$107,$A69)-SUMIFS('Movements'!$N$8:$N$107,'Movements'!$C$8:$C$107,$A69))</x:f>
      </x:c>
      <x:c r="M69" s="12" t="str">
        <x:f>IF($A69="","",IF(ISBLANK($G69),"Opening quantity needed",IF($I69="Retired",0,$J69-$K69-$L69)))</x:f>
      </x:c>
      <x:c r="N69" s="12" t="str">
        <x:f>IF($A69="","",IF(OR(ISBLANK($G69),ISBLANK($H69)),"Input needed",IF($I69="Retired",0,MAX(0,$H69-$M69))))</x:f>
      </x:c>
      <x:c r="O69" s="10" t="str">
        <x:f>IF($A69="","",IF(COUNTIFS('Stock'!$A$8:$A$107,$A69)&lt;&gt;1,"Duplicate stock ID",IF(OR(ISBLANK($G69),ISBLANK($H69)),"Complete opening/minimum",IF(OR($J69&lt;0,$L69&lt;0),"Check movement quantities",IF($I69="Retired","Do not allocate",IF($M69&lt;0,"Review over-allocation",IF($N69&gt;0,"Review replenishment","")))))))</x:f>
      </x:c>
    </x:row>
    <x:row r="70" ht="23" customHeight="1">
      <x:c r="A70" s="9"/>
      <x:c r="B70" s="9"/>
      <x:c r="C70" s="9"/>
      <x:c r="D70" s="9"/>
      <x:c r="E70" s="9"/>
      <x:c r="F70" s="9"/>
      <x:c r="G70" s="11"/>
      <x:c r="H70" s="11"/>
      <x:c r="I70" s="11"/>
      <x:c r="J70" s="12" t="str">
        <x:f>IF($A70="","",IF(ISBLANK($G70),"Opening quantity needed",$G70+SUMIFS('Movements'!$K$8:$K$107,'Movements'!$C$8:$C$107,$A70)))</x:f>
      </x:c>
      <x:c r="K70" s="12" t="str">
        <x:f>IF($A70="","",SUMIFS('Movements'!$L$8:$L$107,'Movements'!$C$8:$C$107,$A70))</x:f>
      </x:c>
      <x:c r="L70" s="12" t="str">
        <x:f>IF($A70="","",SUMIFS('Requests'!$E$8:$E$107,'Requests'!$C$8:$C$107,$A70,'Requests'!$G$8:$G$107,"Approved")-SUMIFS('Movements'!$M$8:$M$107,'Movements'!$C$8:$C$107,$A70)-SUMIFS('Movements'!$N$8:$N$107,'Movements'!$C$8:$C$107,$A70))</x:f>
      </x:c>
      <x:c r="M70" s="12" t="str">
        <x:f>IF($A70="","",IF(ISBLANK($G70),"Opening quantity needed",IF($I70="Retired",0,$J70-$K70-$L70)))</x:f>
      </x:c>
      <x:c r="N70" s="12" t="str">
        <x:f>IF($A70="","",IF(OR(ISBLANK($G70),ISBLANK($H70)),"Input needed",IF($I70="Retired",0,MAX(0,$H70-$M70))))</x:f>
      </x:c>
      <x:c r="O70" s="10" t="str">
        <x:f>IF($A70="","",IF(COUNTIFS('Stock'!$A$8:$A$107,$A70)&lt;&gt;1,"Duplicate stock ID",IF(OR(ISBLANK($G70),ISBLANK($H70)),"Complete opening/minimum",IF(OR($J70&lt;0,$L70&lt;0),"Check movement quantities",IF($I70="Retired","Do not allocate",IF($M70&lt;0,"Review over-allocation",IF($N70&gt;0,"Review replenishment","")))))))</x:f>
      </x:c>
    </x:row>
    <x:row r="71" ht="23" customHeight="1">
      <x:c r="A71" s="9"/>
      <x:c r="B71" s="9"/>
      <x:c r="C71" s="9"/>
      <x:c r="D71" s="9"/>
      <x:c r="E71" s="9"/>
      <x:c r="F71" s="9"/>
      <x:c r="G71" s="11"/>
      <x:c r="H71" s="11"/>
      <x:c r="I71" s="11"/>
      <x:c r="J71" s="12" t="str">
        <x:f>IF($A71="","",IF(ISBLANK($G71),"Opening quantity needed",$G71+SUMIFS('Movements'!$K$8:$K$107,'Movements'!$C$8:$C$107,$A71)))</x:f>
      </x:c>
      <x:c r="K71" s="12" t="str">
        <x:f>IF($A71="","",SUMIFS('Movements'!$L$8:$L$107,'Movements'!$C$8:$C$107,$A71))</x:f>
      </x:c>
      <x:c r="L71" s="12" t="str">
        <x:f>IF($A71="","",SUMIFS('Requests'!$E$8:$E$107,'Requests'!$C$8:$C$107,$A71,'Requests'!$G$8:$G$107,"Approved")-SUMIFS('Movements'!$M$8:$M$107,'Movements'!$C$8:$C$107,$A71)-SUMIFS('Movements'!$N$8:$N$107,'Movements'!$C$8:$C$107,$A71))</x:f>
      </x:c>
      <x:c r="M71" s="12" t="str">
        <x:f>IF($A71="","",IF(ISBLANK($G71),"Opening quantity needed",IF($I71="Retired",0,$J71-$K71-$L71)))</x:f>
      </x:c>
      <x:c r="N71" s="12" t="str">
        <x:f>IF($A71="","",IF(OR(ISBLANK($G71),ISBLANK($H71)),"Input needed",IF($I71="Retired",0,MAX(0,$H71-$M71))))</x:f>
      </x:c>
      <x:c r="O71" s="10" t="str">
        <x:f>IF($A71="","",IF(COUNTIFS('Stock'!$A$8:$A$107,$A71)&lt;&gt;1,"Duplicate stock ID",IF(OR(ISBLANK($G71),ISBLANK($H71)),"Complete opening/minimum",IF(OR($J71&lt;0,$L71&lt;0),"Check movement quantities",IF($I71="Retired","Do not allocate",IF($M71&lt;0,"Review over-allocation",IF($N71&gt;0,"Review replenishment","")))))))</x:f>
      </x:c>
    </x:row>
    <x:row r="72" ht="23" customHeight="1">
      <x:c r="A72" s="9"/>
      <x:c r="B72" s="9"/>
      <x:c r="C72" s="9"/>
      <x:c r="D72" s="9"/>
      <x:c r="E72" s="9"/>
      <x:c r="F72" s="9"/>
      <x:c r="G72" s="11"/>
      <x:c r="H72" s="11"/>
      <x:c r="I72" s="11"/>
      <x:c r="J72" s="12" t="str">
        <x:f>IF($A72="","",IF(ISBLANK($G72),"Opening quantity needed",$G72+SUMIFS('Movements'!$K$8:$K$107,'Movements'!$C$8:$C$107,$A72)))</x:f>
      </x:c>
      <x:c r="K72" s="12" t="str">
        <x:f>IF($A72="","",SUMIFS('Movements'!$L$8:$L$107,'Movements'!$C$8:$C$107,$A72))</x:f>
      </x:c>
      <x:c r="L72" s="12" t="str">
        <x:f>IF($A72="","",SUMIFS('Requests'!$E$8:$E$107,'Requests'!$C$8:$C$107,$A72,'Requests'!$G$8:$G$107,"Approved")-SUMIFS('Movements'!$M$8:$M$107,'Movements'!$C$8:$C$107,$A72)-SUMIFS('Movements'!$N$8:$N$107,'Movements'!$C$8:$C$107,$A72))</x:f>
      </x:c>
      <x:c r="M72" s="12" t="str">
        <x:f>IF($A72="","",IF(ISBLANK($G72),"Opening quantity needed",IF($I72="Retired",0,$J72-$K72-$L72)))</x:f>
      </x:c>
      <x:c r="N72" s="12" t="str">
        <x:f>IF($A72="","",IF(OR(ISBLANK($G72),ISBLANK($H72)),"Input needed",IF($I72="Retired",0,MAX(0,$H72-$M72))))</x:f>
      </x:c>
      <x:c r="O72" s="10" t="str">
        <x:f>IF($A72="","",IF(COUNTIFS('Stock'!$A$8:$A$107,$A72)&lt;&gt;1,"Duplicate stock ID",IF(OR(ISBLANK($G72),ISBLANK($H72)),"Complete opening/minimum",IF(OR($J72&lt;0,$L72&lt;0),"Check movement quantities",IF($I72="Retired","Do not allocate",IF($M72&lt;0,"Review over-allocation",IF($N72&gt;0,"Review replenishment","")))))))</x:f>
      </x:c>
    </x:row>
    <x:row r="73" ht="23" customHeight="1">
      <x:c r="A73" s="9"/>
      <x:c r="B73" s="9"/>
      <x:c r="C73" s="9"/>
      <x:c r="D73" s="9"/>
      <x:c r="E73" s="9"/>
      <x:c r="F73" s="9"/>
      <x:c r="G73" s="11"/>
      <x:c r="H73" s="11"/>
      <x:c r="I73" s="11"/>
      <x:c r="J73" s="12" t="str">
        <x:f>IF($A73="","",IF(ISBLANK($G73),"Opening quantity needed",$G73+SUMIFS('Movements'!$K$8:$K$107,'Movements'!$C$8:$C$107,$A73)))</x:f>
      </x:c>
      <x:c r="K73" s="12" t="str">
        <x:f>IF($A73="","",SUMIFS('Movements'!$L$8:$L$107,'Movements'!$C$8:$C$107,$A73))</x:f>
      </x:c>
      <x:c r="L73" s="12" t="str">
        <x:f>IF($A73="","",SUMIFS('Requests'!$E$8:$E$107,'Requests'!$C$8:$C$107,$A73,'Requests'!$G$8:$G$107,"Approved")-SUMIFS('Movements'!$M$8:$M$107,'Movements'!$C$8:$C$107,$A73)-SUMIFS('Movements'!$N$8:$N$107,'Movements'!$C$8:$C$107,$A73))</x:f>
      </x:c>
      <x:c r="M73" s="12" t="str">
        <x:f>IF($A73="","",IF(ISBLANK($G73),"Opening quantity needed",IF($I73="Retired",0,$J73-$K73-$L73)))</x:f>
      </x:c>
      <x:c r="N73" s="12" t="str">
        <x:f>IF($A73="","",IF(OR(ISBLANK($G73),ISBLANK($H73)),"Input needed",IF($I73="Retired",0,MAX(0,$H73-$M73))))</x:f>
      </x:c>
      <x:c r="O73" s="10" t="str">
        <x:f>IF($A73="","",IF(COUNTIFS('Stock'!$A$8:$A$107,$A73)&lt;&gt;1,"Duplicate stock ID",IF(OR(ISBLANK($G73),ISBLANK($H73)),"Complete opening/minimum",IF(OR($J73&lt;0,$L73&lt;0),"Check movement quantities",IF($I73="Retired","Do not allocate",IF($M73&lt;0,"Review over-allocation",IF($N73&gt;0,"Review replenishment","")))))))</x:f>
      </x:c>
    </x:row>
    <x:row r="74" ht="23" customHeight="1">
      <x:c r="A74" s="9"/>
      <x:c r="B74" s="9"/>
      <x:c r="C74" s="9"/>
      <x:c r="D74" s="9"/>
      <x:c r="E74" s="9"/>
      <x:c r="F74" s="9"/>
      <x:c r="G74" s="11"/>
      <x:c r="H74" s="11"/>
      <x:c r="I74" s="11"/>
      <x:c r="J74" s="12" t="str">
        <x:f>IF($A74="","",IF(ISBLANK($G74),"Opening quantity needed",$G74+SUMIFS('Movements'!$K$8:$K$107,'Movements'!$C$8:$C$107,$A74)))</x:f>
      </x:c>
      <x:c r="K74" s="12" t="str">
        <x:f>IF($A74="","",SUMIFS('Movements'!$L$8:$L$107,'Movements'!$C$8:$C$107,$A74))</x:f>
      </x:c>
      <x:c r="L74" s="12" t="str">
        <x:f>IF($A74="","",SUMIFS('Requests'!$E$8:$E$107,'Requests'!$C$8:$C$107,$A74,'Requests'!$G$8:$G$107,"Approved")-SUMIFS('Movements'!$M$8:$M$107,'Movements'!$C$8:$C$107,$A74)-SUMIFS('Movements'!$N$8:$N$107,'Movements'!$C$8:$C$107,$A74))</x:f>
      </x:c>
      <x:c r="M74" s="12" t="str">
        <x:f>IF($A74="","",IF(ISBLANK($G74),"Opening quantity needed",IF($I74="Retired",0,$J74-$K74-$L74)))</x:f>
      </x:c>
      <x:c r="N74" s="12" t="str">
        <x:f>IF($A74="","",IF(OR(ISBLANK($G74),ISBLANK($H74)),"Input needed",IF($I74="Retired",0,MAX(0,$H74-$M74))))</x:f>
      </x:c>
      <x:c r="O74" s="10" t="str">
        <x:f>IF($A74="","",IF(COUNTIFS('Stock'!$A$8:$A$107,$A74)&lt;&gt;1,"Duplicate stock ID",IF(OR(ISBLANK($G74),ISBLANK($H74)),"Complete opening/minimum",IF(OR($J74&lt;0,$L74&lt;0),"Check movement quantities",IF($I74="Retired","Do not allocate",IF($M74&lt;0,"Review over-allocation",IF($N74&gt;0,"Review replenishment","")))))))</x:f>
      </x:c>
    </x:row>
    <x:row r="75" ht="23" customHeight="1">
      <x:c r="A75" s="9"/>
      <x:c r="B75" s="9"/>
      <x:c r="C75" s="9"/>
      <x:c r="D75" s="9"/>
      <x:c r="E75" s="9"/>
      <x:c r="F75" s="9"/>
      <x:c r="G75" s="11"/>
      <x:c r="H75" s="11"/>
      <x:c r="I75" s="11"/>
      <x:c r="J75" s="12" t="str">
        <x:f>IF($A75="","",IF(ISBLANK($G75),"Opening quantity needed",$G75+SUMIFS('Movements'!$K$8:$K$107,'Movements'!$C$8:$C$107,$A75)))</x:f>
      </x:c>
      <x:c r="K75" s="12" t="str">
        <x:f>IF($A75="","",SUMIFS('Movements'!$L$8:$L$107,'Movements'!$C$8:$C$107,$A75))</x:f>
      </x:c>
      <x:c r="L75" s="12" t="str">
        <x:f>IF($A75="","",SUMIFS('Requests'!$E$8:$E$107,'Requests'!$C$8:$C$107,$A75,'Requests'!$G$8:$G$107,"Approved")-SUMIFS('Movements'!$M$8:$M$107,'Movements'!$C$8:$C$107,$A75)-SUMIFS('Movements'!$N$8:$N$107,'Movements'!$C$8:$C$107,$A75))</x:f>
      </x:c>
      <x:c r="M75" s="12" t="str">
        <x:f>IF($A75="","",IF(ISBLANK($G75),"Opening quantity needed",IF($I75="Retired",0,$J75-$K75-$L75)))</x:f>
      </x:c>
      <x:c r="N75" s="12" t="str">
        <x:f>IF($A75="","",IF(OR(ISBLANK($G75),ISBLANK($H75)),"Input needed",IF($I75="Retired",0,MAX(0,$H75-$M75))))</x:f>
      </x:c>
      <x:c r="O75" s="10" t="str">
        <x:f>IF($A75="","",IF(COUNTIFS('Stock'!$A$8:$A$107,$A75)&lt;&gt;1,"Duplicate stock ID",IF(OR(ISBLANK($G75),ISBLANK($H75)),"Complete opening/minimum",IF(OR($J75&lt;0,$L75&lt;0),"Check movement quantities",IF($I75="Retired","Do not allocate",IF($M75&lt;0,"Review over-allocation",IF($N75&gt;0,"Review replenishment","")))))))</x:f>
      </x:c>
    </x:row>
    <x:row r="76" ht="23" customHeight="1">
      <x:c r="A76" s="9"/>
      <x:c r="B76" s="9"/>
      <x:c r="C76" s="9"/>
      <x:c r="D76" s="9"/>
      <x:c r="E76" s="9"/>
      <x:c r="F76" s="9"/>
      <x:c r="G76" s="11"/>
      <x:c r="H76" s="11"/>
      <x:c r="I76" s="11"/>
      <x:c r="J76" s="12" t="str">
        <x:f>IF($A76="","",IF(ISBLANK($G76),"Opening quantity needed",$G76+SUMIFS('Movements'!$K$8:$K$107,'Movements'!$C$8:$C$107,$A76)))</x:f>
      </x:c>
      <x:c r="K76" s="12" t="str">
        <x:f>IF($A76="","",SUMIFS('Movements'!$L$8:$L$107,'Movements'!$C$8:$C$107,$A76))</x:f>
      </x:c>
      <x:c r="L76" s="12" t="str">
        <x:f>IF($A76="","",SUMIFS('Requests'!$E$8:$E$107,'Requests'!$C$8:$C$107,$A76,'Requests'!$G$8:$G$107,"Approved")-SUMIFS('Movements'!$M$8:$M$107,'Movements'!$C$8:$C$107,$A76)-SUMIFS('Movements'!$N$8:$N$107,'Movements'!$C$8:$C$107,$A76))</x:f>
      </x:c>
      <x:c r="M76" s="12" t="str">
        <x:f>IF($A76="","",IF(ISBLANK($G76),"Opening quantity needed",IF($I76="Retired",0,$J76-$K76-$L76)))</x:f>
      </x:c>
      <x:c r="N76" s="12" t="str">
        <x:f>IF($A76="","",IF(OR(ISBLANK($G76),ISBLANK($H76)),"Input needed",IF($I76="Retired",0,MAX(0,$H76-$M76))))</x:f>
      </x:c>
      <x:c r="O76" s="10" t="str">
        <x:f>IF($A76="","",IF(COUNTIFS('Stock'!$A$8:$A$107,$A76)&lt;&gt;1,"Duplicate stock ID",IF(OR(ISBLANK($G76),ISBLANK($H76)),"Complete opening/minimum",IF(OR($J76&lt;0,$L76&lt;0),"Check movement quantities",IF($I76="Retired","Do not allocate",IF($M76&lt;0,"Review over-allocation",IF($N76&gt;0,"Review replenishment","")))))))</x:f>
      </x:c>
    </x:row>
    <x:row r="77" ht="23" customHeight="1">
      <x:c r="A77" s="9"/>
      <x:c r="B77" s="9"/>
      <x:c r="C77" s="9"/>
      <x:c r="D77" s="9"/>
      <x:c r="E77" s="9"/>
      <x:c r="F77" s="9"/>
      <x:c r="G77" s="11"/>
      <x:c r="H77" s="11"/>
      <x:c r="I77" s="11"/>
      <x:c r="J77" s="12" t="str">
        <x:f>IF($A77="","",IF(ISBLANK($G77),"Opening quantity needed",$G77+SUMIFS('Movements'!$K$8:$K$107,'Movements'!$C$8:$C$107,$A77)))</x:f>
      </x:c>
      <x:c r="K77" s="12" t="str">
        <x:f>IF($A77="","",SUMIFS('Movements'!$L$8:$L$107,'Movements'!$C$8:$C$107,$A77))</x:f>
      </x:c>
      <x:c r="L77" s="12" t="str">
        <x:f>IF($A77="","",SUMIFS('Requests'!$E$8:$E$107,'Requests'!$C$8:$C$107,$A77,'Requests'!$G$8:$G$107,"Approved")-SUMIFS('Movements'!$M$8:$M$107,'Movements'!$C$8:$C$107,$A77)-SUMIFS('Movements'!$N$8:$N$107,'Movements'!$C$8:$C$107,$A77))</x:f>
      </x:c>
      <x:c r="M77" s="12" t="str">
        <x:f>IF($A77="","",IF(ISBLANK($G77),"Opening quantity needed",IF($I77="Retired",0,$J77-$K77-$L77)))</x:f>
      </x:c>
      <x:c r="N77" s="12" t="str">
        <x:f>IF($A77="","",IF(OR(ISBLANK($G77),ISBLANK($H77)),"Input needed",IF($I77="Retired",0,MAX(0,$H77-$M77))))</x:f>
      </x:c>
      <x:c r="O77" s="10" t="str">
        <x:f>IF($A77="","",IF(COUNTIFS('Stock'!$A$8:$A$107,$A77)&lt;&gt;1,"Duplicate stock ID",IF(OR(ISBLANK($G77),ISBLANK($H77)),"Complete opening/minimum",IF(OR($J77&lt;0,$L77&lt;0),"Check movement quantities",IF($I77="Retired","Do not allocate",IF($M77&lt;0,"Review over-allocation",IF($N77&gt;0,"Review replenishment","")))))))</x:f>
      </x:c>
    </x:row>
    <x:row r="78" ht="23" customHeight="1">
      <x:c r="A78" s="9"/>
      <x:c r="B78" s="9"/>
      <x:c r="C78" s="9"/>
      <x:c r="D78" s="9"/>
      <x:c r="E78" s="9"/>
      <x:c r="F78" s="9"/>
      <x:c r="G78" s="11"/>
      <x:c r="H78" s="11"/>
      <x:c r="I78" s="11"/>
      <x:c r="J78" s="12" t="str">
        <x:f>IF($A78="","",IF(ISBLANK($G78),"Opening quantity needed",$G78+SUMIFS('Movements'!$K$8:$K$107,'Movements'!$C$8:$C$107,$A78)))</x:f>
      </x:c>
      <x:c r="K78" s="12" t="str">
        <x:f>IF($A78="","",SUMIFS('Movements'!$L$8:$L$107,'Movements'!$C$8:$C$107,$A78))</x:f>
      </x:c>
      <x:c r="L78" s="12" t="str">
        <x:f>IF($A78="","",SUMIFS('Requests'!$E$8:$E$107,'Requests'!$C$8:$C$107,$A78,'Requests'!$G$8:$G$107,"Approved")-SUMIFS('Movements'!$M$8:$M$107,'Movements'!$C$8:$C$107,$A78)-SUMIFS('Movements'!$N$8:$N$107,'Movements'!$C$8:$C$107,$A78))</x:f>
      </x:c>
      <x:c r="M78" s="12" t="str">
        <x:f>IF($A78="","",IF(ISBLANK($G78),"Opening quantity needed",IF($I78="Retired",0,$J78-$K78-$L78)))</x:f>
      </x:c>
      <x:c r="N78" s="12" t="str">
        <x:f>IF($A78="","",IF(OR(ISBLANK($G78),ISBLANK($H78)),"Input needed",IF($I78="Retired",0,MAX(0,$H78-$M78))))</x:f>
      </x:c>
      <x:c r="O78" s="10" t="str">
        <x:f>IF($A78="","",IF(COUNTIFS('Stock'!$A$8:$A$107,$A78)&lt;&gt;1,"Duplicate stock ID",IF(OR(ISBLANK($G78),ISBLANK($H78)),"Complete opening/minimum",IF(OR($J78&lt;0,$L78&lt;0),"Check movement quantities",IF($I78="Retired","Do not allocate",IF($M78&lt;0,"Review over-allocation",IF($N78&gt;0,"Review replenishment","")))))))</x:f>
      </x:c>
    </x:row>
    <x:row r="79" ht="23" customHeight="1">
      <x:c r="A79" s="9"/>
      <x:c r="B79" s="9"/>
      <x:c r="C79" s="9"/>
      <x:c r="D79" s="9"/>
      <x:c r="E79" s="9"/>
      <x:c r="F79" s="9"/>
      <x:c r="G79" s="11"/>
      <x:c r="H79" s="11"/>
      <x:c r="I79" s="11"/>
      <x:c r="J79" s="12" t="str">
        <x:f>IF($A79="","",IF(ISBLANK($G79),"Opening quantity needed",$G79+SUMIFS('Movements'!$K$8:$K$107,'Movements'!$C$8:$C$107,$A79)))</x:f>
      </x:c>
      <x:c r="K79" s="12" t="str">
        <x:f>IF($A79="","",SUMIFS('Movements'!$L$8:$L$107,'Movements'!$C$8:$C$107,$A79))</x:f>
      </x:c>
      <x:c r="L79" s="12" t="str">
        <x:f>IF($A79="","",SUMIFS('Requests'!$E$8:$E$107,'Requests'!$C$8:$C$107,$A79,'Requests'!$G$8:$G$107,"Approved")-SUMIFS('Movements'!$M$8:$M$107,'Movements'!$C$8:$C$107,$A79)-SUMIFS('Movements'!$N$8:$N$107,'Movements'!$C$8:$C$107,$A79))</x:f>
      </x:c>
      <x:c r="M79" s="12" t="str">
        <x:f>IF($A79="","",IF(ISBLANK($G79),"Opening quantity needed",IF($I79="Retired",0,$J79-$K79-$L79)))</x:f>
      </x:c>
      <x:c r="N79" s="12" t="str">
        <x:f>IF($A79="","",IF(OR(ISBLANK($G79),ISBLANK($H79)),"Input needed",IF($I79="Retired",0,MAX(0,$H79-$M79))))</x:f>
      </x:c>
      <x:c r="O79" s="10" t="str">
        <x:f>IF($A79="","",IF(COUNTIFS('Stock'!$A$8:$A$107,$A79)&lt;&gt;1,"Duplicate stock ID",IF(OR(ISBLANK($G79),ISBLANK($H79)),"Complete opening/minimum",IF(OR($J79&lt;0,$L79&lt;0),"Check movement quantities",IF($I79="Retired","Do not allocate",IF($M79&lt;0,"Review over-allocation",IF($N79&gt;0,"Review replenishment","")))))))</x:f>
      </x:c>
    </x:row>
    <x:row r="80" ht="23" customHeight="1">
      <x:c r="A80" s="9"/>
      <x:c r="B80" s="9"/>
      <x:c r="C80" s="9"/>
      <x:c r="D80" s="9"/>
      <x:c r="E80" s="9"/>
      <x:c r="F80" s="9"/>
      <x:c r="G80" s="11"/>
      <x:c r="H80" s="11"/>
      <x:c r="I80" s="11"/>
      <x:c r="J80" s="12" t="str">
        <x:f>IF($A80="","",IF(ISBLANK($G80),"Opening quantity needed",$G80+SUMIFS('Movements'!$K$8:$K$107,'Movements'!$C$8:$C$107,$A80)))</x:f>
      </x:c>
      <x:c r="K80" s="12" t="str">
        <x:f>IF($A80="","",SUMIFS('Movements'!$L$8:$L$107,'Movements'!$C$8:$C$107,$A80))</x:f>
      </x:c>
      <x:c r="L80" s="12" t="str">
        <x:f>IF($A80="","",SUMIFS('Requests'!$E$8:$E$107,'Requests'!$C$8:$C$107,$A80,'Requests'!$G$8:$G$107,"Approved")-SUMIFS('Movements'!$M$8:$M$107,'Movements'!$C$8:$C$107,$A80)-SUMIFS('Movements'!$N$8:$N$107,'Movements'!$C$8:$C$107,$A80))</x:f>
      </x:c>
      <x:c r="M80" s="12" t="str">
        <x:f>IF($A80="","",IF(ISBLANK($G80),"Opening quantity needed",IF($I80="Retired",0,$J80-$K80-$L80)))</x:f>
      </x:c>
      <x:c r="N80" s="12" t="str">
        <x:f>IF($A80="","",IF(OR(ISBLANK($G80),ISBLANK($H80)),"Input needed",IF($I80="Retired",0,MAX(0,$H80-$M80))))</x:f>
      </x:c>
      <x:c r="O80" s="10" t="str">
        <x:f>IF($A80="","",IF(COUNTIFS('Stock'!$A$8:$A$107,$A80)&lt;&gt;1,"Duplicate stock ID",IF(OR(ISBLANK($G80),ISBLANK($H80)),"Complete opening/minimum",IF(OR($J80&lt;0,$L80&lt;0),"Check movement quantities",IF($I80="Retired","Do not allocate",IF($M80&lt;0,"Review over-allocation",IF($N80&gt;0,"Review replenishment","")))))))</x:f>
      </x:c>
    </x:row>
    <x:row r="81" ht="23" customHeight="1">
      <x:c r="A81" s="9"/>
      <x:c r="B81" s="9"/>
      <x:c r="C81" s="9"/>
      <x:c r="D81" s="9"/>
      <x:c r="E81" s="9"/>
      <x:c r="F81" s="9"/>
      <x:c r="G81" s="11"/>
      <x:c r="H81" s="11"/>
      <x:c r="I81" s="11"/>
      <x:c r="J81" s="12" t="str">
        <x:f>IF($A81="","",IF(ISBLANK($G81),"Opening quantity needed",$G81+SUMIFS('Movements'!$K$8:$K$107,'Movements'!$C$8:$C$107,$A81)))</x:f>
      </x:c>
      <x:c r="K81" s="12" t="str">
        <x:f>IF($A81="","",SUMIFS('Movements'!$L$8:$L$107,'Movements'!$C$8:$C$107,$A81))</x:f>
      </x:c>
      <x:c r="L81" s="12" t="str">
        <x:f>IF($A81="","",SUMIFS('Requests'!$E$8:$E$107,'Requests'!$C$8:$C$107,$A81,'Requests'!$G$8:$G$107,"Approved")-SUMIFS('Movements'!$M$8:$M$107,'Movements'!$C$8:$C$107,$A81)-SUMIFS('Movements'!$N$8:$N$107,'Movements'!$C$8:$C$107,$A81))</x:f>
      </x:c>
      <x:c r="M81" s="12" t="str">
        <x:f>IF($A81="","",IF(ISBLANK($G81),"Opening quantity needed",IF($I81="Retired",0,$J81-$K81-$L81)))</x:f>
      </x:c>
      <x:c r="N81" s="12" t="str">
        <x:f>IF($A81="","",IF(OR(ISBLANK($G81),ISBLANK($H81)),"Input needed",IF($I81="Retired",0,MAX(0,$H81-$M81))))</x:f>
      </x:c>
      <x:c r="O81" s="10" t="str">
        <x:f>IF($A81="","",IF(COUNTIFS('Stock'!$A$8:$A$107,$A81)&lt;&gt;1,"Duplicate stock ID",IF(OR(ISBLANK($G81),ISBLANK($H81)),"Complete opening/minimum",IF(OR($J81&lt;0,$L81&lt;0),"Check movement quantities",IF($I81="Retired","Do not allocate",IF($M81&lt;0,"Review over-allocation",IF($N81&gt;0,"Review replenishment","")))))))</x:f>
      </x:c>
    </x:row>
    <x:row r="82" ht="23" customHeight="1">
      <x:c r="A82" s="9"/>
      <x:c r="B82" s="9"/>
      <x:c r="C82" s="9"/>
      <x:c r="D82" s="9"/>
      <x:c r="E82" s="9"/>
      <x:c r="F82" s="9"/>
      <x:c r="G82" s="11"/>
      <x:c r="H82" s="11"/>
      <x:c r="I82" s="11"/>
      <x:c r="J82" s="12" t="str">
        <x:f>IF($A82="","",IF(ISBLANK($G82),"Opening quantity needed",$G82+SUMIFS('Movements'!$K$8:$K$107,'Movements'!$C$8:$C$107,$A82)))</x:f>
      </x:c>
      <x:c r="K82" s="12" t="str">
        <x:f>IF($A82="","",SUMIFS('Movements'!$L$8:$L$107,'Movements'!$C$8:$C$107,$A82))</x:f>
      </x:c>
      <x:c r="L82" s="12" t="str">
        <x:f>IF($A82="","",SUMIFS('Requests'!$E$8:$E$107,'Requests'!$C$8:$C$107,$A82,'Requests'!$G$8:$G$107,"Approved")-SUMIFS('Movements'!$M$8:$M$107,'Movements'!$C$8:$C$107,$A82)-SUMIFS('Movements'!$N$8:$N$107,'Movements'!$C$8:$C$107,$A82))</x:f>
      </x:c>
      <x:c r="M82" s="12" t="str">
        <x:f>IF($A82="","",IF(ISBLANK($G82),"Opening quantity needed",IF($I82="Retired",0,$J82-$K82-$L82)))</x:f>
      </x:c>
      <x:c r="N82" s="12" t="str">
        <x:f>IF($A82="","",IF(OR(ISBLANK($G82),ISBLANK($H82)),"Input needed",IF($I82="Retired",0,MAX(0,$H82-$M82))))</x:f>
      </x:c>
      <x:c r="O82" s="10" t="str">
        <x:f>IF($A82="","",IF(COUNTIFS('Stock'!$A$8:$A$107,$A82)&lt;&gt;1,"Duplicate stock ID",IF(OR(ISBLANK($G82),ISBLANK($H82)),"Complete opening/minimum",IF(OR($J82&lt;0,$L82&lt;0),"Check movement quantities",IF($I82="Retired","Do not allocate",IF($M82&lt;0,"Review over-allocation",IF($N82&gt;0,"Review replenishment","")))))))</x:f>
      </x:c>
    </x:row>
    <x:row r="83" ht="23" customHeight="1">
      <x:c r="A83" s="9"/>
      <x:c r="B83" s="9"/>
      <x:c r="C83" s="9"/>
      <x:c r="D83" s="9"/>
      <x:c r="E83" s="9"/>
      <x:c r="F83" s="9"/>
      <x:c r="G83" s="11"/>
      <x:c r="H83" s="11"/>
      <x:c r="I83" s="11"/>
      <x:c r="J83" s="12" t="str">
        <x:f>IF($A83="","",IF(ISBLANK($G83),"Opening quantity needed",$G83+SUMIFS('Movements'!$K$8:$K$107,'Movements'!$C$8:$C$107,$A83)))</x:f>
      </x:c>
      <x:c r="K83" s="12" t="str">
        <x:f>IF($A83="","",SUMIFS('Movements'!$L$8:$L$107,'Movements'!$C$8:$C$107,$A83))</x:f>
      </x:c>
      <x:c r="L83" s="12" t="str">
        <x:f>IF($A83="","",SUMIFS('Requests'!$E$8:$E$107,'Requests'!$C$8:$C$107,$A83,'Requests'!$G$8:$G$107,"Approved")-SUMIFS('Movements'!$M$8:$M$107,'Movements'!$C$8:$C$107,$A83)-SUMIFS('Movements'!$N$8:$N$107,'Movements'!$C$8:$C$107,$A83))</x:f>
      </x:c>
      <x:c r="M83" s="12" t="str">
        <x:f>IF($A83="","",IF(ISBLANK($G83),"Opening quantity needed",IF($I83="Retired",0,$J83-$K83-$L83)))</x:f>
      </x:c>
      <x:c r="N83" s="12" t="str">
        <x:f>IF($A83="","",IF(OR(ISBLANK($G83),ISBLANK($H83)),"Input needed",IF($I83="Retired",0,MAX(0,$H83-$M83))))</x:f>
      </x:c>
      <x:c r="O83" s="10" t="str">
        <x:f>IF($A83="","",IF(COUNTIFS('Stock'!$A$8:$A$107,$A83)&lt;&gt;1,"Duplicate stock ID",IF(OR(ISBLANK($G83),ISBLANK($H83)),"Complete opening/minimum",IF(OR($J83&lt;0,$L83&lt;0),"Check movement quantities",IF($I83="Retired","Do not allocate",IF($M83&lt;0,"Review over-allocation",IF($N83&gt;0,"Review replenishment","")))))))</x:f>
      </x:c>
    </x:row>
    <x:row r="84" ht="23" customHeight="1">
      <x:c r="A84" s="9"/>
      <x:c r="B84" s="9"/>
      <x:c r="C84" s="9"/>
      <x:c r="D84" s="9"/>
      <x:c r="E84" s="9"/>
      <x:c r="F84" s="9"/>
      <x:c r="G84" s="11"/>
      <x:c r="H84" s="11"/>
      <x:c r="I84" s="11"/>
      <x:c r="J84" s="12" t="str">
        <x:f>IF($A84="","",IF(ISBLANK($G84),"Opening quantity needed",$G84+SUMIFS('Movements'!$K$8:$K$107,'Movements'!$C$8:$C$107,$A84)))</x:f>
      </x:c>
      <x:c r="K84" s="12" t="str">
        <x:f>IF($A84="","",SUMIFS('Movements'!$L$8:$L$107,'Movements'!$C$8:$C$107,$A84))</x:f>
      </x:c>
      <x:c r="L84" s="12" t="str">
        <x:f>IF($A84="","",SUMIFS('Requests'!$E$8:$E$107,'Requests'!$C$8:$C$107,$A84,'Requests'!$G$8:$G$107,"Approved")-SUMIFS('Movements'!$M$8:$M$107,'Movements'!$C$8:$C$107,$A84)-SUMIFS('Movements'!$N$8:$N$107,'Movements'!$C$8:$C$107,$A84))</x:f>
      </x:c>
      <x:c r="M84" s="12" t="str">
        <x:f>IF($A84="","",IF(ISBLANK($G84),"Opening quantity needed",IF($I84="Retired",0,$J84-$K84-$L84)))</x:f>
      </x:c>
      <x:c r="N84" s="12" t="str">
        <x:f>IF($A84="","",IF(OR(ISBLANK($G84),ISBLANK($H84)),"Input needed",IF($I84="Retired",0,MAX(0,$H84-$M84))))</x:f>
      </x:c>
      <x:c r="O84" s="10" t="str">
        <x:f>IF($A84="","",IF(COUNTIFS('Stock'!$A$8:$A$107,$A84)&lt;&gt;1,"Duplicate stock ID",IF(OR(ISBLANK($G84),ISBLANK($H84)),"Complete opening/minimum",IF(OR($J84&lt;0,$L84&lt;0),"Check movement quantities",IF($I84="Retired","Do not allocate",IF($M84&lt;0,"Review over-allocation",IF($N84&gt;0,"Review replenishment","")))))))</x:f>
      </x:c>
    </x:row>
    <x:row r="85" ht="23" customHeight="1">
      <x:c r="A85" s="9"/>
      <x:c r="B85" s="9"/>
      <x:c r="C85" s="9"/>
      <x:c r="D85" s="9"/>
      <x:c r="E85" s="9"/>
      <x:c r="F85" s="9"/>
      <x:c r="G85" s="11"/>
      <x:c r="H85" s="11"/>
      <x:c r="I85" s="11"/>
      <x:c r="J85" s="12" t="str">
        <x:f>IF($A85="","",IF(ISBLANK($G85),"Opening quantity needed",$G85+SUMIFS('Movements'!$K$8:$K$107,'Movements'!$C$8:$C$107,$A85)))</x:f>
      </x:c>
      <x:c r="K85" s="12" t="str">
        <x:f>IF($A85="","",SUMIFS('Movements'!$L$8:$L$107,'Movements'!$C$8:$C$107,$A85))</x:f>
      </x:c>
      <x:c r="L85" s="12" t="str">
        <x:f>IF($A85="","",SUMIFS('Requests'!$E$8:$E$107,'Requests'!$C$8:$C$107,$A85,'Requests'!$G$8:$G$107,"Approved")-SUMIFS('Movements'!$M$8:$M$107,'Movements'!$C$8:$C$107,$A85)-SUMIFS('Movements'!$N$8:$N$107,'Movements'!$C$8:$C$107,$A85))</x:f>
      </x:c>
      <x:c r="M85" s="12" t="str">
        <x:f>IF($A85="","",IF(ISBLANK($G85),"Opening quantity needed",IF($I85="Retired",0,$J85-$K85-$L85)))</x:f>
      </x:c>
      <x:c r="N85" s="12" t="str">
        <x:f>IF($A85="","",IF(OR(ISBLANK($G85),ISBLANK($H85)),"Input needed",IF($I85="Retired",0,MAX(0,$H85-$M85))))</x:f>
      </x:c>
      <x:c r="O85" s="10" t="str">
        <x:f>IF($A85="","",IF(COUNTIFS('Stock'!$A$8:$A$107,$A85)&lt;&gt;1,"Duplicate stock ID",IF(OR(ISBLANK($G85),ISBLANK($H85)),"Complete opening/minimum",IF(OR($J85&lt;0,$L85&lt;0),"Check movement quantities",IF($I85="Retired","Do not allocate",IF($M85&lt;0,"Review over-allocation",IF($N85&gt;0,"Review replenishment","")))))))</x:f>
      </x:c>
    </x:row>
    <x:row r="86" ht="23" customHeight="1">
      <x:c r="A86" s="9"/>
      <x:c r="B86" s="9"/>
      <x:c r="C86" s="9"/>
      <x:c r="D86" s="9"/>
      <x:c r="E86" s="9"/>
      <x:c r="F86" s="9"/>
      <x:c r="G86" s="11"/>
      <x:c r="H86" s="11"/>
      <x:c r="I86" s="11"/>
      <x:c r="J86" s="12" t="str">
        <x:f>IF($A86="","",IF(ISBLANK($G86),"Opening quantity needed",$G86+SUMIFS('Movements'!$K$8:$K$107,'Movements'!$C$8:$C$107,$A86)))</x:f>
      </x:c>
      <x:c r="K86" s="12" t="str">
        <x:f>IF($A86="","",SUMIFS('Movements'!$L$8:$L$107,'Movements'!$C$8:$C$107,$A86))</x:f>
      </x:c>
      <x:c r="L86" s="12" t="str">
        <x:f>IF($A86="","",SUMIFS('Requests'!$E$8:$E$107,'Requests'!$C$8:$C$107,$A86,'Requests'!$G$8:$G$107,"Approved")-SUMIFS('Movements'!$M$8:$M$107,'Movements'!$C$8:$C$107,$A86)-SUMIFS('Movements'!$N$8:$N$107,'Movements'!$C$8:$C$107,$A86))</x:f>
      </x:c>
      <x:c r="M86" s="12" t="str">
        <x:f>IF($A86="","",IF(ISBLANK($G86),"Opening quantity needed",IF($I86="Retired",0,$J86-$K86-$L86)))</x:f>
      </x:c>
      <x:c r="N86" s="12" t="str">
        <x:f>IF($A86="","",IF(OR(ISBLANK($G86),ISBLANK($H86)),"Input needed",IF($I86="Retired",0,MAX(0,$H86-$M86))))</x:f>
      </x:c>
      <x:c r="O86" s="10" t="str">
        <x:f>IF($A86="","",IF(COUNTIFS('Stock'!$A$8:$A$107,$A86)&lt;&gt;1,"Duplicate stock ID",IF(OR(ISBLANK($G86),ISBLANK($H86)),"Complete opening/minimum",IF(OR($J86&lt;0,$L86&lt;0),"Check movement quantities",IF($I86="Retired","Do not allocate",IF($M86&lt;0,"Review over-allocation",IF($N86&gt;0,"Review replenishment","")))))))</x:f>
      </x:c>
    </x:row>
    <x:row r="87" ht="23" customHeight="1">
      <x:c r="A87" s="9"/>
      <x:c r="B87" s="9"/>
      <x:c r="C87" s="9"/>
      <x:c r="D87" s="9"/>
      <x:c r="E87" s="9"/>
      <x:c r="F87" s="9"/>
      <x:c r="G87" s="11"/>
      <x:c r="H87" s="11"/>
      <x:c r="I87" s="11"/>
      <x:c r="J87" s="12" t="str">
        <x:f>IF($A87="","",IF(ISBLANK($G87),"Opening quantity needed",$G87+SUMIFS('Movements'!$K$8:$K$107,'Movements'!$C$8:$C$107,$A87)))</x:f>
      </x:c>
      <x:c r="K87" s="12" t="str">
        <x:f>IF($A87="","",SUMIFS('Movements'!$L$8:$L$107,'Movements'!$C$8:$C$107,$A87))</x:f>
      </x:c>
      <x:c r="L87" s="12" t="str">
        <x:f>IF($A87="","",SUMIFS('Requests'!$E$8:$E$107,'Requests'!$C$8:$C$107,$A87,'Requests'!$G$8:$G$107,"Approved")-SUMIFS('Movements'!$M$8:$M$107,'Movements'!$C$8:$C$107,$A87)-SUMIFS('Movements'!$N$8:$N$107,'Movements'!$C$8:$C$107,$A87))</x:f>
      </x:c>
      <x:c r="M87" s="12" t="str">
        <x:f>IF($A87="","",IF(ISBLANK($G87),"Opening quantity needed",IF($I87="Retired",0,$J87-$K87-$L87)))</x:f>
      </x:c>
      <x:c r="N87" s="12" t="str">
        <x:f>IF($A87="","",IF(OR(ISBLANK($G87),ISBLANK($H87)),"Input needed",IF($I87="Retired",0,MAX(0,$H87-$M87))))</x:f>
      </x:c>
      <x:c r="O87" s="10" t="str">
        <x:f>IF($A87="","",IF(COUNTIFS('Stock'!$A$8:$A$107,$A87)&lt;&gt;1,"Duplicate stock ID",IF(OR(ISBLANK($G87),ISBLANK($H87)),"Complete opening/minimum",IF(OR($J87&lt;0,$L87&lt;0),"Check movement quantities",IF($I87="Retired","Do not allocate",IF($M87&lt;0,"Review over-allocation",IF($N87&gt;0,"Review replenishment","")))))))</x:f>
      </x:c>
    </x:row>
    <x:row r="88" ht="23" customHeight="1">
      <x:c r="A88" s="9"/>
      <x:c r="B88" s="9"/>
      <x:c r="C88" s="9"/>
      <x:c r="D88" s="9"/>
      <x:c r="E88" s="9"/>
      <x:c r="F88" s="9"/>
      <x:c r="G88" s="11"/>
      <x:c r="H88" s="11"/>
      <x:c r="I88" s="11"/>
      <x:c r="J88" s="12" t="str">
        <x:f>IF($A88="","",IF(ISBLANK($G88),"Opening quantity needed",$G88+SUMIFS('Movements'!$K$8:$K$107,'Movements'!$C$8:$C$107,$A88)))</x:f>
      </x:c>
      <x:c r="K88" s="12" t="str">
        <x:f>IF($A88="","",SUMIFS('Movements'!$L$8:$L$107,'Movements'!$C$8:$C$107,$A88))</x:f>
      </x:c>
      <x:c r="L88" s="12" t="str">
        <x:f>IF($A88="","",SUMIFS('Requests'!$E$8:$E$107,'Requests'!$C$8:$C$107,$A88,'Requests'!$G$8:$G$107,"Approved")-SUMIFS('Movements'!$M$8:$M$107,'Movements'!$C$8:$C$107,$A88)-SUMIFS('Movements'!$N$8:$N$107,'Movements'!$C$8:$C$107,$A88))</x:f>
      </x:c>
      <x:c r="M88" s="12" t="str">
        <x:f>IF($A88="","",IF(ISBLANK($G88),"Opening quantity needed",IF($I88="Retired",0,$J88-$K88-$L88)))</x:f>
      </x:c>
      <x:c r="N88" s="12" t="str">
        <x:f>IF($A88="","",IF(OR(ISBLANK($G88),ISBLANK($H88)),"Input needed",IF($I88="Retired",0,MAX(0,$H88-$M88))))</x:f>
      </x:c>
      <x:c r="O88" s="10" t="str">
        <x:f>IF($A88="","",IF(COUNTIFS('Stock'!$A$8:$A$107,$A88)&lt;&gt;1,"Duplicate stock ID",IF(OR(ISBLANK($G88),ISBLANK($H88)),"Complete opening/minimum",IF(OR($J88&lt;0,$L88&lt;0),"Check movement quantities",IF($I88="Retired","Do not allocate",IF($M88&lt;0,"Review over-allocation",IF($N88&gt;0,"Review replenishment","")))))))</x:f>
      </x:c>
    </x:row>
    <x:row r="89" ht="23" customHeight="1">
      <x:c r="A89" s="9"/>
      <x:c r="B89" s="9"/>
      <x:c r="C89" s="9"/>
      <x:c r="D89" s="9"/>
      <x:c r="E89" s="9"/>
      <x:c r="F89" s="9"/>
      <x:c r="G89" s="11"/>
      <x:c r="H89" s="11"/>
      <x:c r="I89" s="11"/>
      <x:c r="J89" s="12" t="str">
        <x:f>IF($A89="","",IF(ISBLANK($G89),"Opening quantity needed",$G89+SUMIFS('Movements'!$K$8:$K$107,'Movements'!$C$8:$C$107,$A89)))</x:f>
      </x:c>
      <x:c r="K89" s="12" t="str">
        <x:f>IF($A89="","",SUMIFS('Movements'!$L$8:$L$107,'Movements'!$C$8:$C$107,$A89))</x:f>
      </x:c>
      <x:c r="L89" s="12" t="str">
        <x:f>IF($A89="","",SUMIFS('Requests'!$E$8:$E$107,'Requests'!$C$8:$C$107,$A89,'Requests'!$G$8:$G$107,"Approved")-SUMIFS('Movements'!$M$8:$M$107,'Movements'!$C$8:$C$107,$A89)-SUMIFS('Movements'!$N$8:$N$107,'Movements'!$C$8:$C$107,$A89))</x:f>
      </x:c>
      <x:c r="M89" s="12" t="str">
        <x:f>IF($A89="","",IF(ISBLANK($G89),"Opening quantity needed",IF($I89="Retired",0,$J89-$K89-$L89)))</x:f>
      </x:c>
      <x:c r="N89" s="12" t="str">
        <x:f>IF($A89="","",IF(OR(ISBLANK($G89),ISBLANK($H89)),"Input needed",IF($I89="Retired",0,MAX(0,$H89-$M89))))</x:f>
      </x:c>
      <x:c r="O89" s="10" t="str">
        <x:f>IF($A89="","",IF(COUNTIFS('Stock'!$A$8:$A$107,$A89)&lt;&gt;1,"Duplicate stock ID",IF(OR(ISBLANK($G89),ISBLANK($H89)),"Complete opening/minimum",IF(OR($J89&lt;0,$L89&lt;0),"Check movement quantities",IF($I89="Retired","Do not allocate",IF($M89&lt;0,"Review over-allocation",IF($N89&gt;0,"Review replenishment","")))))))</x:f>
      </x:c>
    </x:row>
    <x:row r="90" ht="23" customHeight="1">
      <x:c r="A90" s="9"/>
      <x:c r="B90" s="9"/>
      <x:c r="C90" s="9"/>
      <x:c r="D90" s="9"/>
      <x:c r="E90" s="9"/>
      <x:c r="F90" s="9"/>
      <x:c r="G90" s="11"/>
      <x:c r="H90" s="11"/>
      <x:c r="I90" s="11"/>
      <x:c r="J90" s="12" t="str">
        <x:f>IF($A90="","",IF(ISBLANK($G90),"Opening quantity needed",$G90+SUMIFS('Movements'!$K$8:$K$107,'Movements'!$C$8:$C$107,$A90)))</x:f>
      </x:c>
      <x:c r="K90" s="12" t="str">
        <x:f>IF($A90="","",SUMIFS('Movements'!$L$8:$L$107,'Movements'!$C$8:$C$107,$A90))</x:f>
      </x:c>
      <x:c r="L90" s="12" t="str">
        <x:f>IF($A90="","",SUMIFS('Requests'!$E$8:$E$107,'Requests'!$C$8:$C$107,$A90,'Requests'!$G$8:$G$107,"Approved")-SUMIFS('Movements'!$M$8:$M$107,'Movements'!$C$8:$C$107,$A90)-SUMIFS('Movements'!$N$8:$N$107,'Movements'!$C$8:$C$107,$A90))</x:f>
      </x:c>
      <x:c r="M90" s="12" t="str">
        <x:f>IF($A90="","",IF(ISBLANK($G90),"Opening quantity needed",IF($I90="Retired",0,$J90-$K90-$L90)))</x:f>
      </x:c>
      <x:c r="N90" s="12" t="str">
        <x:f>IF($A90="","",IF(OR(ISBLANK($G90),ISBLANK($H90)),"Input needed",IF($I90="Retired",0,MAX(0,$H90-$M90))))</x:f>
      </x:c>
      <x:c r="O90" s="10" t="str">
        <x:f>IF($A90="","",IF(COUNTIFS('Stock'!$A$8:$A$107,$A90)&lt;&gt;1,"Duplicate stock ID",IF(OR(ISBLANK($G90),ISBLANK($H90)),"Complete opening/minimum",IF(OR($J90&lt;0,$L90&lt;0),"Check movement quantities",IF($I90="Retired","Do not allocate",IF($M90&lt;0,"Review over-allocation",IF($N90&gt;0,"Review replenishment","")))))))</x:f>
      </x:c>
    </x:row>
    <x:row r="91" ht="23" customHeight="1">
      <x:c r="A91" s="9"/>
      <x:c r="B91" s="9"/>
      <x:c r="C91" s="9"/>
      <x:c r="D91" s="9"/>
      <x:c r="E91" s="9"/>
      <x:c r="F91" s="9"/>
      <x:c r="G91" s="11"/>
      <x:c r="H91" s="11"/>
      <x:c r="I91" s="11"/>
      <x:c r="J91" s="12" t="str">
        <x:f>IF($A91="","",IF(ISBLANK($G91),"Opening quantity needed",$G91+SUMIFS('Movements'!$K$8:$K$107,'Movements'!$C$8:$C$107,$A91)))</x:f>
      </x:c>
      <x:c r="K91" s="12" t="str">
        <x:f>IF($A91="","",SUMIFS('Movements'!$L$8:$L$107,'Movements'!$C$8:$C$107,$A91))</x:f>
      </x:c>
      <x:c r="L91" s="12" t="str">
        <x:f>IF($A91="","",SUMIFS('Requests'!$E$8:$E$107,'Requests'!$C$8:$C$107,$A91,'Requests'!$G$8:$G$107,"Approved")-SUMIFS('Movements'!$M$8:$M$107,'Movements'!$C$8:$C$107,$A91)-SUMIFS('Movements'!$N$8:$N$107,'Movements'!$C$8:$C$107,$A91))</x:f>
      </x:c>
      <x:c r="M91" s="12" t="str">
        <x:f>IF($A91="","",IF(ISBLANK($G91),"Opening quantity needed",IF($I91="Retired",0,$J91-$K91-$L91)))</x:f>
      </x:c>
      <x:c r="N91" s="12" t="str">
        <x:f>IF($A91="","",IF(OR(ISBLANK($G91),ISBLANK($H91)),"Input needed",IF($I91="Retired",0,MAX(0,$H91-$M91))))</x:f>
      </x:c>
      <x:c r="O91" s="10" t="str">
        <x:f>IF($A91="","",IF(COUNTIFS('Stock'!$A$8:$A$107,$A91)&lt;&gt;1,"Duplicate stock ID",IF(OR(ISBLANK($G91),ISBLANK($H91)),"Complete opening/minimum",IF(OR($J91&lt;0,$L91&lt;0),"Check movement quantities",IF($I91="Retired","Do not allocate",IF($M91&lt;0,"Review over-allocation",IF($N91&gt;0,"Review replenishment","")))))))</x:f>
      </x:c>
    </x:row>
    <x:row r="92" ht="23" customHeight="1">
      <x:c r="A92" s="9"/>
      <x:c r="B92" s="9"/>
      <x:c r="C92" s="9"/>
      <x:c r="D92" s="9"/>
      <x:c r="E92" s="9"/>
      <x:c r="F92" s="9"/>
      <x:c r="G92" s="11"/>
      <x:c r="H92" s="11"/>
      <x:c r="I92" s="11"/>
      <x:c r="J92" s="12" t="str">
        <x:f>IF($A92="","",IF(ISBLANK($G92),"Opening quantity needed",$G92+SUMIFS('Movements'!$K$8:$K$107,'Movements'!$C$8:$C$107,$A92)))</x:f>
      </x:c>
      <x:c r="K92" s="12" t="str">
        <x:f>IF($A92="","",SUMIFS('Movements'!$L$8:$L$107,'Movements'!$C$8:$C$107,$A92))</x:f>
      </x:c>
      <x:c r="L92" s="12" t="str">
        <x:f>IF($A92="","",SUMIFS('Requests'!$E$8:$E$107,'Requests'!$C$8:$C$107,$A92,'Requests'!$G$8:$G$107,"Approved")-SUMIFS('Movements'!$M$8:$M$107,'Movements'!$C$8:$C$107,$A92)-SUMIFS('Movements'!$N$8:$N$107,'Movements'!$C$8:$C$107,$A92))</x:f>
      </x:c>
      <x:c r="M92" s="12" t="str">
        <x:f>IF($A92="","",IF(ISBLANK($G92),"Opening quantity needed",IF($I92="Retired",0,$J92-$K92-$L92)))</x:f>
      </x:c>
      <x:c r="N92" s="12" t="str">
        <x:f>IF($A92="","",IF(OR(ISBLANK($G92),ISBLANK($H92)),"Input needed",IF($I92="Retired",0,MAX(0,$H92-$M92))))</x:f>
      </x:c>
      <x:c r="O92" s="10" t="str">
        <x:f>IF($A92="","",IF(COUNTIFS('Stock'!$A$8:$A$107,$A92)&lt;&gt;1,"Duplicate stock ID",IF(OR(ISBLANK($G92),ISBLANK($H92)),"Complete opening/minimum",IF(OR($J92&lt;0,$L92&lt;0),"Check movement quantities",IF($I92="Retired","Do not allocate",IF($M92&lt;0,"Review over-allocation",IF($N92&gt;0,"Review replenishment","")))))))</x:f>
      </x:c>
    </x:row>
    <x:row r="93" ht="23" customHeight="1">
      <x:c r="A93" s="9"/>
      <x:c r="B93" s="9"/>
      <x:c r="C93" s="9"/>
      <x:c r="D93" s="9"/>
      <x:c r="E93" s="9"/>
      <x:c r="F93" s="9"/>
      <x:c r="G93" s="11"/>
      <x:c r="H93" s="11"/>
      <x:c r="I93" s="11"/>
      <x:c r="J93" s="12" t="str">
        <x:f>IF($A93="","",IF(ISBLANK($G93),"Opening quantity needed",$G93+SUMIFS('Movements'!$K$8:$K$107,'Movements'!$C$8:$C$107,$A93)))</x:f>
      </x:c>
      <x:c r="K93" s="12" t="str">
        <x:f>IF($A93="","",SUMIFS('Movements'!$L$8:$L$107,'Movements'!$C$8:$C$107,$A93))</x:f>
      </x:c>
      <x:c r="L93" s="12" t="str">
        <x:f>IF($A93="","",SUMIFS('Requests'!$E$8:$E$107,'Requests'!$C$8:$C$107,$A93,'Requests'!$G$8:$G$107,"Approved")-SUMIFS('Movements'!$M$8:$M$107,'Movements'!$C$8:$C$107,$A93)-SUMIFS('Movements'!$N$8:$N$107,'Movements'!$C$8:$C$107,$A93))</x:f>
      </x:c>
      <x:c r="M93" s="12" t="str">
        <x:f>IF($A93="","",IF(ISBLANK($G93),"Opening quantity needed",IF($I93="Retired",0,$J93-$K93-$L93)))</x:f>
      </x:c>
      <x:c r="N93" s="12" t="str">
        <x:f>IF($A93="","",IF(OR(ISBLANK($G93),ISBLANK($H93)),"Input needed",IF($I93="Retired",0,MAX(0,$H93-$M93))))</x:f>
      </x:c>
      <x:c r="O93" s="10" t="str">
        <x:f>IF($A93="","",IF(COUNTIFS('Stock'!$A$8:$A$107,$A93)&lt;&gt;1,"Duplicate stock ID",IF(OR(ISBLANK($G93),ISBLANK($H93)),"Complete opening/minimum",IF(OR($J93&lt;0,$L93&lt;0),"Check movement quantities",IF($I93="Retired","Do not allocate",IF($M93&lt;0,"Review over-allocation",IF($N93&gt;0,"Review replenishment","")))))))</x:f>
      </x:c>
    </x:row>
    <x:row r="94" ht="23" customHeight="1">
      <x:c r="A94" s="9"/>
      <x:c r="B94" s="9"/>
      <x:c r="C94" s="9"/>
      <x:c r="D94" s="9"/>
      <x:c r="E94" s="9"/>
      <x:c r="F94" s="9"/>
      <x:c r="G94" s="11"/>
      <x:c r="H94" s="11"/>
      <x:c r="I94" s="11"/>
      <x:c r="J94" s="12" t="str">
        <x:f>IF($A94="","",IF(ISBLANK($G94),"Opening quantity needed",$G94+SUMIFS('Movements'!$K$8:$K$107,'Movements'!$C$8:$C$107,$A94)))</x:f>
      </x:c>
      <x:c r="K94" s="12" t="str">
        <x:f>IF($A94="","",SUMIFS('Movements'!$L$8:$L$107,'Movements'!$C$8:$C$107,$A94))</x:f>
      </x:c>
      <x:c r="L94" s="12" t="str">
        <x:f>IF($A94="","",SUMIFS('Requests'!$E$8:$E$107,'Requests'!$C$8:$C$107,$A94,'Requests'!$G$8:$G$107,"Approved")-SUMIFS('Movements'!$M$8:$M$107,'Movements'!$C$8:$C$107,$A94)-SUMIFS('Movements'!$N$8:$N$107,'Movements'!$C$8:$C$107,$A94))</x:f>
      </x:c>
      <x:c r="M94" s="12" t="str">
        <x:f>IF($A94="","",IF(ISBLANK($G94),"Opening quantity needed",IF($I94="Retired",0,$J94-$K94-$L94)))</x:f>
      </x:c>
      <x:c r="N94" s="12" t="str">
        <x:f>IF($A94="","",IF(OR(ISBLANK($G94),ISBLANK($H94)),"Input needed",IF($I94="Retired",0,MAX(0,$H94-$M94))))</x:f>
      </x:c>
      <x:c r="O94" s="10" t="str">
        <x:f>IF($A94="","",IF(COUNTIFS('Stock'!$A$8:$A$107,$A94)&lt;&gt;1,"Duplicate stock ID",IF(OR(ISBLANK($G94),ISBLANK($H94)),"Complete opening/minimum",IF(OR($J94&lt;0,$L94&lt;0),"Check movement quantities",IF($I94="Retired","Do not allocate",IF($M94&lt;0,"Review over-allocation",IF($N94&gt;0,"Review replenishment","")))))))</x:f>
      </x:c>
    </x:row>
    <x:row r="95" ht="23" customHeight="1">
      <x:c r="A95" s="9"/>
      <x:c r="B95" s="9"/>
      <x:c r="C95" s="9"/>
      <x:c r="D95" s="9"/>
      <x:c r="E95" s="9"/>
      <x:c r="F95" s="9"/>
      <x:c r="G95" s="11"/>
      <x:c r="H95" s="11"/>
      <x:c r="I95" s="11"/>
      <x:c r="J95" s="12" t="str">
        <x:f>IF($A95="","",IF(ISBLANK($G95),"Opening quantity needed",$G95+SUMIFS('Movements'!$K$8:$K$107,'Movements'!$C$8:$C$107,$A95)))</x:f>
      </x:c>
      <x:c r="K95" s="12" t="str">
        <x:f>IF($A95="","",SUMIFS('Movements'!$L$8:$L$107,'Movements'!$C$8:$C$107,$A95))</x:f>
      </x:c>
      <x:c r="L95" s="12" t="str">
        <x:f>IF($A95="","",SUMIFS('Requests'!$E$8:$E$107,'Requests'!$C$8:$C$107,$A95,'Requests'!$G$8:$G$107,"Approved")-SUMIFS('Movements'!$M$8:$M$107,'Movements'!$C$8:$C$107,$A95)-SUMIFS('Movements'!$N$8:$N$107,'Movements'!$C$8:$C$107,$A95))</x:f>
      </x:c>
      <x:c r="M95" s="12" t="str">
        <x:f>IF($A95="","",IF(ISBLANK($G95),"Opening quantity needed",IF($I95="Retired",0,$J95-$K95-$L95)))</x:f>
      </x:c>
      <x:c r="N95" s="12" t="str">
        <x:f>IF($A95="","",IF(OR(ISBLANK($G95),ISBLANK($H95)),"Input needed",IF($I95="Retired",0,MAX(0,$H95-$M95))))</x:f>
      </x:c>
      <x:c r="O95" s="10" t="str">
        <x:f>IF($A95="","",IF(COUNTIFS('Stock'!$A$8:$A$107,$A95)&lt;&gt;1,"Duplicate stock ID",IF(OR(ISBLANK($G95),ISBLANK($H95)),"Complete opening/minimum",IF(OR($J95&lt;0,$L95&lt;0),"Check movement quantities",IF($I95="Retired","Do not allocate",IF($M95&lt;0,"Review over-allocation",IF($N95&gt;0,"Review replenishment","")))))))</x:f>
      </x:c>
    </x:row>
    <x:row r="96" ht="23" customHeight="1">
      <x:c r="A96" s="9"/>
      <x:c r="B96" s="9"/>
      <x:c r="C96" s="9"/>
      <x:c r="D96" s="9"/>
      <x:c r="E96" s="9"/>
      <x:c r="F96" s="9"/>
      <x:c r="G96" s="11"/>
      <x:c r="H96" s="11"/>
      <x:c r="I96" s="11"/>
      <x:c r="J96" s="12" t="str">
        <x:f>IF($A96="","",IF(ISBLANK($G96),"Opening quantity needed",$G96+SUMIFS('Movements'!$K$8:$K$107,'Movements'!$C$8:$C$107,$A96)))</x:f>
      </x:c>
      <x:c r="K96" s="12" t="str">
        <x:f>IF($A96="","",SUMIFS('Movements'!$L$8:$L$107,'Movements'!$C$8:$C$107,$A96))</x:f>
      </x:c>
      <x:c r="L96" s="12" t="str">
        <x:f>IF($A96="","",SUMIFS('Requests'!$E$8:$E$107,'Requests'!$C$8:$C$107,$A96,'Requests'!$G$8:$G$107,"Approved")-SUMIFS('Movements'!$M$8:$M$107,'Movements'!$C$8:$C$107,$A96)-SUMIFS('Movements'!$N$8:$N$107,'Movements'!$C$8:$C$107,$A96))</x:f>
      </x:c>
      <x:c r="M96" s="12" t="str">
        <x:f>IF($A96="","",IF(ISBLANK($G96),"Opening quantity needed",IF($I96="Retired",0,$J96-$K96-$L96)))</x:f>
      </x:c>
      <x:c r="N96" s="12" t="str">
        <x:f>IF($A96="","",IF(OR(ISBLANK($G96),ISBLANK($H96)),"Input needed",IF($I96="Retired",0,MAX(0,$H96-$M96))))</x:f>
      </x:c>
      <x:c r="O96" s="10" t="str">
        <x:f>IF($A96="","",IF(COUNTIFS('Stock'!$A$8:$A$107,$A96)&lt;&gt;1,"Duplicate stock ID",IF(OR(ISBLANK($G96),ISBLANK($H96)),"Complete opening/minimum",IF(OR($J96&lt;0,$L96&lt;0),"Check movement quantities",IF($I96="Retired","Do not allocate",IF($M96&lt;0,"Review over-allocation",IF($N96&gt;0,"Review replenishment","")))))))</x:f>
      </x:c>
    </x:row>
    <x:row r="97" ht="23" customHeight="1">
      <x:c r="A97" s="9"/>
      <x:c r="B97" s="9"/>
      <x:c r="C97" s="9"/>
      <x:c r="D97" s="9"/>
      <x:c r="E97" s="9"/>
      <x:c r="F97" s="9"/>
      <x:c r="G97" s="11"/>
      <x:c r="H97" s="11"/>
      <x:c r="I97" s="11"/>
      <x:c r="J97" s="12" t="str">
        <x:f>IF($A97="","",IF(ISBLANK($G97),"Opening quantity needed",$G97+SUMIFS('Movements'!$K$8:$K$107,'Movements'!$C$8:$C$107,$A97)))</x:f>
      </x:c>
      <x:c r="K97" s="12" t="str">
        <x:f>IF($A97="","",SUMIFS('Movements'!$L$8:$L$107,'Movements'!$C$8:$C$107,$A97))</x:f>
      </x:c>
      <x:c r="L97" s="12" t="str">
        <x:f>IF($A97="","",SUMIFS('Requests'!$E$8:$E$107,'Requests'!$C$8:$C$107,$A97,'Requests'!$G$8:$G$107,"Approved")-SUMIFS('Movements'!$M$8:$M$107,'Movements'!$C$8:$C$107,$A97)-SUMIFS('Movements'!$N$8:$N$107,'Movements'!$C$8:$C$107,$A97))</x:f>
      </x:c>
      <x:c r="M97" s="12" t="str">
        <x:f>IF($A97="","",IF(ISBLANK($G97),"Opening quantity needed",IF($I97="Retired",0,$J97-$K97-$L97)))</x:f>
      </x:c>
      <x:c r="N97" s="12" t="str">
        <x:f>IF($A97="","",IF(OR(ISBLANK($G97),ISBLANK($H97)),"Input needed",IF($I97="Retired",0,MAX(0,$H97-$M97))))</x:f>
      </x:c>
      <x:c r="O97" s="10" t="str">
        <x:f>IF($A97="","",IF(COUNTIFS('Stock'!$A$8:$A$107,$A97)&lt;&gt;1,"Duplicate stock ID",IF(OR(ISBLANK($G97),ISBLANK($H97)),"Complete opening/minimum",IF(OR($J97&lt;0,$L97&lt;0),"Check movement quantities",IF($I97="Retired","Do not allocate",IF($M97&lt;0,"Review over-allocation",IF($N97&gt;0,"Review replenishment","")))))))</x:f>
      </x:c>
    </x:row>
    <x:row r="98" ht="23" customHeight="1">
      <x:c r="A98" s="9"/>
      <x:c r="B98" s="9"/>
      <x:c r="C98" s="9"/>
      <x:c r="D98" s="9"/>
      <x:c r="E98" s="9"/>
      <x:c r="F98" s="9"/>
      <x:c r="G98" s="11"/>
      <x:c r="H98" s="11"/>
      <x:c r="I98" s="11"/>
      <x:c r="J98" s="12" t="str">
        <x:f>IF($A98="","",IF(ISBLANK($G98),"Opening quantity needed",$G98+SUMIFS('Movements'!$K$8:$K$107,'Movements'!$C$8:$C$107,$A98)))</x:f>
      </x:c>
      <x:c r="K98" s="12" t="str">
        <x:f>IF($A98="","",SUMIFS('Movements'!$L$8:$L$107,'Movements'!$C$8:$C$107,$A98))</x:f>
      </x:c>
      <x:c r="L98" s="12" t="str">
        <x:f>IF($A98="","",SUMIFS('Requests'!$E$8:$E$107,'Requests'!$C$8:$C$107,$A98,'Requests'!$G$8:$G$107,"Approved")-SUMIFS('Movements'!$M$8:$M$107,'Movements'!$C$8:$C$107,$A98)-SUMIFS('Movements'!$N$8:$N$107,'Movements'!$C$8:$C$107,$A98))</x:f>
      </x:c>
      <x:c r="M98" s="12" t="str">
        <x:f>IF($A98="","",IF(ISBLANK($G98),"Opening quantity needed",IF($I98="Retired",0,$J98-$K98-$L98)))</x:f>
      </x:c>
      <x:c r="N98" s="12" t="str">
        <x:f>IF($A98="","",IF(OR(ISBLANK($G98),ISBLANK($H98)),"Input needed",IF($I98="Retired",0,MAX(0,$H98-$M98))))</x:f>
      </x:c>
      <x:c r="O98" s="10" t="str">
        <x:f>IF($A98="","",IF(COUNTIFS('Stock'!$A$8:$A$107,$A98)&lt;&gt;1,"Duplicate stock ID",IF(OR(ISBLANK($G98),ISBLANK($H98)),"Complete opening/minimum",IF(OR($J98&lt;0,$L98&lt;0),"Check movement quantities",IF($I98="Retired","Do not allocate",IF($M98&lt;0,"Review over-allocation",IF($N98&gt;0,"Review replenishment","")))))))</x:f>
      </x:c>
    </x:row>
    <x:row r="99" ht="23" customHeight="1">
      <x:c r="A99" s="9"/>
      <x:c r="B99" s="9"/>
      <x:c r="C99" s="9"/>
      <x:c r="D99" s="9"/>
      <x:c r="E99" s="9"/>
      <x:c r="F99" s="9"/>
      <x:c r="G99" s="11"/>
      <x:c r="H99" s="11"/>
      <x:c r="I99" s="11"/>
      <x:c r="J99" s="12" t="str">
        <x:f>IF($A99="","",IF(ISBLANK($G99),"Opening quantity needed",$G99+SUMIFS('Movements'!$K$8:$K$107,'Movements'!$C$8:$C$107,$A99)))</x:f>
      </x:c>
      <x:c r="K99" s="12" t="str">
        <x:f>IF($A99="","",SUMIFS('Movements'!$L$8:$L$107,'Movements'!$C$8:$C$107,$A99))</x:f>
      </x:c>
      <x:c r="L99" s="12" t="str">
        <x:f>IF($A99="","",SUMIFS('Requests'!$E$8:$E$107,'Requests'!$C$8:$C$107,$A99,'Requests'!$G$8:$G$107,"Approved")-SUMIFS('Movements'!$M$8:$M$107,'Movements'!$C$8:$C$107,$A99)-SUMIFS('Movements'!$N$8:$N$107,'Movements'!$C$8:$C$107,$A99))</x:f>
      </x:c>
      <x:c r="M99" s="12" t="str">
        <x:f>IF($A99="","",IF(ISBLANK($G99),"Opening quantity needed",IF($I99="Retired",0,$J99-$K99-$L99)))</x:f>
      </x:c>
      <x:c r="N99" s="12" t="str">
        <x:f>IF($A99="","",IF(OR(ISBLANK($G99),ISBLANK($H99)),"Input needed",IF($I99="Retired",0,MAX(0,$H99-$M99))))</x:f>
      </x:c>
      <x:c r="O99" s="10" t="str">
        <x:f>IF($A99="","",IF(COUNTIFS('Stock'!$A$8:$A$107,$A99)&lt;&gt;1,"Duplicate stock ID",IF(OR(ISBLANK($G99),ISBLANK($H99)),"Complete opening/minimum",IF(OR($J99&lt;0,$L99&lt;0),"Check movement quantities",IF($I99="Retired","Do not allocate",IF($M99&lt;0,"Review over-allocation",IF($N99&gt;0,"Review replenishment","")))))))</x:f>
      </x:c>
    </x:row>
    <x:row r="100" ht="23" customHeight="1">
      <x:c r="A100" s="9"/>
      <x:c r="B100" s="9"/>
      <x:c r="C100" s="9"/>
      <x:c r="D100" s="9"/>
      <x:c r="E100" s="9"/>
      <x:c r="F100" s="9"/>
      <x:c r="G100" s="11"/>
      <x:c r="H100" s="11"/>
      <x:c r="I100" s="11"/>
      <x:c r="J100" s="12" t="str">
        <x:f>IF($A100="","",IF(ISBLANK($G100),"Opening quantity needed",$G100+SUMIFS('Movements'!$K$8:$K$107,'Movements'!$C$8:$C$107,$A100)))</x:f>
      </x:c>
      <x:c r="K100" s="12" t="str">
        <x:f>IF($A100="","",SUMIFS('Movements'!$L$8:$L$107,'Movements'!$C$8:$C$107,$A100))</x:f>
      </x:c>
      <x:c r="L100" s="12" t="str">
        <x:f>IF($A100="","",SUMIFS('Requests'!$E$8:$E$107,'Requests'!$C$8:$C$107,$A100,'Requests'!$G$8:$G$107,"Approved")-SUMIFS('Movements'!$M$8:$M$107,'Movements'!$C$8:$C$107,$A100)-SUMIFS('Movements'!$N$8:$N$107,'Movements'!$C$8:$C$107,$A100))</x:f>
      </x:c>
      <x:c r="M100" s="12" t="str">
        <x:f>IF($A100="","",IF(ISBLANK($G100),"Opening quantity needed",IF($I100="Retired",0,$J100-$K100-$L100)))</x:f>
      </x:c>
      <x:c r="N100" s="12" t="str">
        <x:f>IF($A100="","",IF(OR(ISBLANK($G100),ISBLANK($H100)),"Input needed",IF($I100="Retired",0,MAX(0,$H100-$M100))))</x:f>
      </x:c>
      <x:c r="O100" s="10" t="str">
        <x:f>IF($A100="","",IF(COUNTIFS('Stock'!$A$8:$A$107,$A100)&lt;&gt;1,"Duplicate stock ID",IF(OR(ISBLANK($G100),ISBLANK($H100)),"Complete opening/minimum",IF(OR($J100&lt;0,$L100&lt;0),"Check movement quantities",IF($I100="Retired","Do not allocate",IF($M100&lt;0,"Review over-allocation",IF($N100&gt;0,"Review replenishment","")))))))</x:f>
      </x:c>
    </x:row>
    <x:row r="101" ht="23" customHeight="1">
      <x:c r="A101" s="9"/>
      <x:c r="B101" s="9"/>
      <x:c r="C101" s="9"/>
      <x:c r="D101" s="9"/>
      <x:c r="E101" s="9"/>
      <x:c r="F101" s="9"/>
      <x:c r="G101" s="11"/>
      <x:c r="H101" s="11"/>
      <x:c r="I101" s="11"/>
      <x:c r="J101" s="12" t="str">
        <x:f>IF($A101="","",IF(ISBLANK($G101),"Opening quantity needed",$G101+SUMIFS('Movements'!$K$8:$K$107,'Movements'!$C$8:$C$107,$A101)))</x:f>
      </x:c>
      <x:c r="K101" s="12" t="str">
        <x:f>IF($A101="","",SUMIFS('Movements'!$L$8:$L$107,'Movements'!$C$8:$C$107,$A101))</x:f>
      </x:c>
      <x:c r="L101" s="12" t="str">
        <x:f>IF($A101="","",SUMIFS('Requests'!$E$8:$E$107,'Requests'!$C$8:$C$107,$A101,'Requests'!$G$8:$G$107,"Approved")-SUMIFS('Movements'!$M$8:$M$107,'Movements'!$C$8:$C$107,$A101)-SUMIFS('Movements'!$N$8:$N$107,'Movements'!$C$8:$C$107,$A101))</x:f>
      </x:c>
      <x:c r="M101" s="12" t="str">
        <x:f>IF($A101="","",IF(ISBLANK($G101),"Opening quantity needed",IF($I101="Retired",0,$J101-$K101-$L101)))</x:f>
      </x:c>
      <x:c r="N101" s="12" t="str">
        <x:f>IF($A101="","",IF(OR(ISBLANK($G101),ISBLANK($H101)),"Input needed",IF($I101="Retired",0,MAX(0,$H101-$M101))))</x:f>
      </x:c>
      <x:c r="O101" s="10" t="str">
        <x:f>IF($A101="","",IF(COUNTIFS('Stock'!$A$8:$A$107,$A101)&lt;&gt;1,"Duplicate stock ID",IF(OR(ISBLANK($G101),ISBLANK($H101)),"Complete opening/minimum",IF(OR($J101&lt;0,$L101&lt;0),"Check movement quantities",IF($I101="Retired","Do not allocate",IF($M101&lt;0,"Review over-allocation",IF($N101&gt;0,"Review replenishment","")))))))</x:f>
      </x:c>
    </x:row>
    <x:row r="102" ht="23" customHeight="1">
      <x:c r="A102" s="9"/>
      <x:c r="B102" s="9"/>
      <x:c r="C102" s="9"/>
      <x:c r="D102" s="9"/>
      <x:c r="E102" s="9"/>
      <x:c r="F102" s="9"/>
      <x:c r="G102" s="11"/>
      <x:c r="H102" s="11"/>
      <x:c r="I102" s="11"/>
      <x:c r="J102" s="12" t="str">
        <x:f>IF($A102="","",IF(ISBLANK($G102),"Opening quantity needed",$G102+SUMIFS('Movements'!$K$8:$K$107,'Movements'!$C$8:$C$107,$A102)))</x:f>
      </x:c>
      <x:c r="K102" s="12" t="str">
        <x:f>IF($A102="","",SUMIFS('Movements'!$L$8:$L$107,'Movements'!$C$8:$C$107,$A102))</x:f>
      </x:c>
      <x:c r="L102" s="12" t="str">
        <x:f>IF($A102="","",SUMIFS('Requests'!$E$8:$E$107,'Requests'!$C$8:$C$107,$A102,'Requests'!$G$8:$G$107,"Approved")-SUMIFS('Movements'!$M$8:$M$107,'Movements'!$C$8:$C$107,$A102)-SUMIFS('Movements'!$N$8:$N$107,'Movements'!$C$8:$C$107,$A102))</x:f>
      </x:c>
      <x:c r="M102" s="12" t="str">
        <x:f>IF($A102="","",IF(ISBLANK($G102),"Opening quantity needed",IF($I102="Retired",0,$J102-$K102-$L102)))</x:f>
      </x:c>
      <x:c r="N102" s="12" t="str">
        <x:f>IF($A102="","",IF(OR(ISBLANK($G102),ISBLANK($H102)),"Input needed",IF($I102="Retired",0,MAX(0,$H102-$M102))))</x:f>
      </x:c>
      <x:c r="O102" s="10" t="str">
        <x:f>IF($A102="","",IF(COUNTIFS('Stock'!$A$8:$A$107,$A102)&lt;&gt;1,"Duplicate stock ID",IF(OR(ISBLANK($G102),ISBLANK($H102)),"Complete opening/minimum",IF(OR($J102&lt;0,$L102&lt;0),"Check movement quantities",IF($I102="Retired","Do not allocate",IF($M102&lt;0,"Review over-allocation",IF($N102&gt;0,"Review replenishment","")))))))</x:f>
      </x:c>
    </x:row>
    <x:row r="103" ht="23" customHeight="1">
      <x:c r="A103" s="9"/>
      <x:c r="B103" s="9"/>
      <x:c r="C103" s="9"/>
      <x:c r="D103" s="9"/>
      <x:c r="E103" s="9"/>
      <x:c r="F103" s="9"/>
      <x:c r="G103" s="11"/>
      <x:c r="H103" s="11"/>
      <x:c r="I103" s="11"/>
      <x:c r="J103" s="12" t="str">
        <x:f>IF($A103="","",IF(ISBLANK($G103),"Opening quantity needed",$G103+SUMIFS('Movements'!$K$8:$K$107,'Movements'!$C$8:$C$107,$A103)))</x:f>
      </x:c>
      <x:c r="K103" s="12" t="str">
        <x:f>IF($A103="","",SUMIFS('Movements'!$L$8:$L$107,'Movements'!$C$8:$C$107,$A103))</x:f>
      </x:c>
      <x:c r="L103" s="12" t="str">
        <x:f>IF($A103="","",SUMIFS('Requests'!$E$8:$E$107,'Requests'!$C$8:$C$107,$A103,'Requests'!$G$8:$G$107,"Approved")-SUMIFS('Movements'!$M$8:$M$107,'Movements'!$C$8:$C$107,$A103)-SUMIFS('Movements'!$N$8:$N$107,'Movements'!$C$8:$C$107,$A103))</x:f>
      </x:c>
      <x:c r="M103" s="12" t="str">
        <x:f>IF($A103="","",IF(ISBLANK($G103),"Opening quantity needed",IF($I103="Retired",0,$J103-$K103-$L103)))</x:f>
      </x:c>
      <x:c r="N103" s="12" t="str">
        <x:f>IF($A103="","",IF(OR(ISBLANK($G103),ISBLANK($H103)),"Input needed",IF($I103="Retired",0,MAX(0,$H103-$M103))))</x:f>
      </x:c>
      <x:c r="O103" s="10" t="str">
        <x:f>IF($A103="","",IF(COUNTIFS('Stock'!$A$8:$A$107,$A103)&lt;&gt;1,"Duplicate stock ID",IF(OR(ISBLANK($G103),ISBLANK($H103)),"Complete opening/minimum",IF(OR($J103&lt;0,$L103&lt;0),"Check movement quantities",IF($I103="Retired","Do not allocate",IF($M103&lt;0,"Review over-allocation",IF($N103&gt;0,"Review replenishment","")))))))</x:f>
      </x:c>
    </x:row>
    <x:row r="104" ht="23" customHeight="1">
      <x:c r="A104" s="9"/>
      <x:c r="B104" s="9"/>
      <x:c r="C104" s="9"/>
      <x:c r="D104" s="9"/>
      <x:c r="E104" s="9"/>
      <x:c r="F104" s="9"/>
      <x:c r="G104" s="11"/>
      <x:c r="H104" s="11"/>
      <x:c r="I104" s="11"/>
      <x:c r="J104" s="12" t="str">
        <x:f>IF($A104="","",IF(ISBLANK($G104),"Opening quantity needed",$G104+SUMIFS('Movements'!$K$8:$K$107,'Movements'!$C$8:$C$107,$A104)))</x:f>
      </x:c>
      <x:c r="K104" s="12" t="str">
        <x:f>IF($A104="","",SUMIFS('Movements'!$L$8:$L$107,'Movements'!$C$8:$C$107,$A104))</x:f>
      </x:c>
      <x:c r="L104" s="12" t="str">
        <x:f>IF($A104="","",SUMIFS('Requests'!$E$8:$E$107,'Requests'!$C$8:$C$107,$A104,'Requests'!$G$8:$G$107,"Approved")-SUMIFS('Movements'!$M$8:$M$107,'Movements'!$C$8:$C$107,$A104)-SUMIFS('Movements'!$N$8:$N$107,'Movements'!$C$8:$C$107,$A104))</x:f>
      </x:c>
      <x:c r="M104" s="12" t="str">
        <x:f>IF($A104="","",IF(ISBLANK($G104),"Opening quantity needed",IF($I104="Retired",0,$J104-$K104-$L104)))</x:f>
      </x:c>
      <x:c r="N104" s="12" t="str">
        <x:f>IF($A104="","",IF(OR(ISBLANK($G104),ISBLANK($H104)),"Input needed",IF($I104="Retired",0,MAX(0,$H104-$M104))))</x:f>
      </x:c>
      <x:c r="O104" s="10" t="str">
        <x:f>IF($A104="","",IF(COUNTIFS('Stock'!$A$8:$A$107,$A104)&lt;&gt;1,"Duplicate stock ID",IF(OR(ISBLANK($G104),ISBLANK($H104)),"Complete opening/minimum",IF(OR($J104&lt;0,$L104&lt;0),"Check movement quantities",IF($I104="Retired","Do not allocate",IF($M104&lt;0,"Review over-allocation",IF($N104&gt;0,"Review replenishment","")))))))</x:f>
      </x:c>
    </x:row>
    <x:row r="105" ht="23" customHeight="1">
      <x:c r="A105" s="9"/>
      <x:c r="B105" s="9"/>
      <x:c r="C105" s="9"/>
      <x:c r="D105" s="9"/>
      <x:c r="E105" s="9"/>
      <x:c r="F105" s="9"/>
      <x:c r="G105" s="11"/>
      <x:c r="H105" s="11"/>
      <x:c r="I105" s="11"/>
      <x:c r="J105" s="12" t="str">
        <x:f>IF($A105="","",IF(ISBLANK($G105),"Opening quantity needed",$G105+SUMIFS('Movements'!$K$8:$K$107,'Movements'!$C$8:$C$107,$A105)))</x:f>
      </x:c>
      <x:c r="K105" s="12" t="str">
        <x:f>IF($A105="","",SUMIFS('Movements'!$L$8:$L$107,'Movements'!$C$8:$C$107,$A105))</x:f>
      </x:c>
      <x:c r="L105" s="12" t="str">
        <x:f>IF($A105="","",SUMIFS('Requests'!$E$8:$E$107,'Requests'!$C$8:$C$107,$A105,'Requests'!$G$8:$G$107,"Approved")-SUMIFS('Movements'!$M$8:$M$107,'Movements'!$C$8:$C$107,$A105)-SUMIFS('Movements'!$N$8:$N$107,'Movements'!$C$8:$C$107,$A105))</x:f>
      </x:c>
      <x:c r="M105" s="12" t="str">
        <x:f>IF($A105="","",IF(ISBLANK($G105),"Opening quantity needed",IF($I105="Retired",0,$J105-$K105-$L105)))</x:f>
      </x:c>
      <x:c r="N105" s="12" t="str">
        <x:f>IF($A105="","",IF(OR(ISBLANK($G105),ISBLANK($H105)),"Input needed",IF($I105="Retired",0,MAX(0,$H105-$M105))))</x:f>
      </x:c>
      <x:c r="O105" s="10" t="str">
        <x:f>IF($A105="","",IF(COUNTIFS('Stock'!$A$8:$A$107,$A105)&lt;&gt;1,"Duplicate stock ID",IF(OR(ISBLANK($G105),ISBLANK($H105)),"Complete opening/minimum",IF(OR($J105&lt;0,$L105&lt;0),"Check movement quantities",IF($I105="Retired","Do not allocate",IF($M105&lt;0,"Review over-allocation",IF($N105&gt;0,"Review replenishment","")))))))</x:f>
      </x:c>
    </x:row>
    <x:row r="106" ht="23" customHeight="1">
      <x:c r="A106" s="9"/>
      <x:c r="B106" s="9"/>
      <x:c r="C106" s="9"/>
      <x:c r="D106" s="9"/>
      <x:c r="E106" s="9"/>
      <x:c r="F106" s="9"/>
      <x:c r="G106" s="11"/>
      <x:c r="H106" s="11"/>
      <x:c r="I106" s="11"/>
      <x:c r="J106" s="12" t="str">
        <x:f>IF($A106="","",IF(ISBLANK($G106),"Opening quantity needed",$G106+SUMIFS('Movements'!$K$8:$K$107,'Movements'!$C$8:$C$107,$A106)))</x:f>
      </x:c>
      <x:c r="K106" s="12" t="str">
        <x:f>IF($A106="","",SUMIFS('Movements'!$L$8:$L$107,'Movements'!$C$8:$C$107,$A106))</x:f>
      </x:c>
      <x:c r="L106" s="12" t="str">
        <x:f>IF($A106="","",SUMIFS('Requests'!$E$8:$E$107,'Requests'!$C$8:$C$107,$A106,'Requests'!$G$8:$G$107,"Approved")-SUMIFS('Movements'!$M$8:$M$107,'Movements'!$C$8:$C$107,$A106)-SUMIFS('Movements'!$N$8:$N$107,'Movements'!$C$8:$C$107,$A106))</x:f>
      </x:c>
      <x:c r="M106" s="12" t="str">
        <x:f>IF($A106="","",IF(ISBLANK($G106),"Opening quantity needed",IF($I106="Retired",0,$J106-$K106-$L106)))</x:f>
      </x:c>
      <x:c r="N106" s="12" t="str">
        <x:f>IF($A106="","",IF(OR(ISBLANK($G106),ISBLANK($H106)),"Input needed",IF($I106="Retired",0,MAX(0,$H106-$M106))))</x:f>
      </x:c>
      <x:c r="O106" s="10" t="str">
        <x:f>IF($A106="","",IF(COUNTIFS('Stock'!$A$8:$A$107,$A106)&lt;&gt;1,"Duplicate stock ID",IF(OR(ISBLANK($G106),ISBLANK($H106)),"Complete opening/minimum",IF(OR($J106&lt;0,$L106&lt;0),"Check movement quantities",IF($I106="Retired","Do not allocate",IF($M106&lt;0,"Review over-allocation",IF($N106&gt;0,"Review replenishment","")))))))</x:f>
      </x:c>
    </x:row>
    <x:row r="107" ht="23" customHeight="1">
      <x:c r="A107" s="9"/>
      <x:c r="B107" s="9"/>
      <x:c r="C107" s="9"/>
      <x:c r="D107" s="9"/>
      <x:c r="E107" s="9"/>
      <x:c r="F107" s="9"/>
      <x:c r="G107" s="11"/>
      <x:c r="H107" s="11"/>
      <x:c r="I107" s="11"/>
      <x:c r="J107" s="12" t="str">
        <x:f>IF($A107="","",IF(ISBLANK($G107),"Opening quantity needed",$G107+SUMIFS('Movements'!$K$8:$K$107,'Movements'!$C$8:$C$107,$A107)))</x:f>
      </x:c>
      <x:c r="K107" s="12" t="str">
        <x:f>IF($A107="","",SUMIFS('Movements'!$L$8:$L$107,'Movements'!$C$8:$C$107,$A107))</x:f>
      </x:c>
      <x:c r="L107" s="12" t="str">
        <x:f>IF($A107="","",SUMIFS('Requests'!$E$8:$E$107,'Requests'!$C$8:$C$107,$A107,'Requests'!$G$8:$G$107,"Approved")-SUMIFS('Movements'!$M$8:$M$107,'Movements'!$C$8:$C$107,$A107)-SUMIFS('Movements'!$N$8:$N$107,'Movements'!$C$8:$C$107,$A107))</x:f>
      </x:c>
      <x:c r="M107" s="12" t="str">
        <x:f>IF($A107="","",IF(ISBLANK($G107),"Opening quantity needed",IF($I107="Retired",0,$J107-$K107-$L107)))</x:f>
      </x:c>
      <x:c r="N107" s="12" t="str">
        <x:f>IF($A107="","",IF(OR(ISBLANK($G107),ISBLANK($H107)),"Input needed",IF($I107="Retired",0,MAX(0,$H107-$M107))))</x:f>
      </x:c>
      <x:c r="O107" s="10" t="str">
        <x:f>IF($A107="","",IF(COUNTIFS('Stock'!$A$8:$A$107,$A107)&lt;&gt;1,"Duplicate stock ID",IF(OR(ISBLANK($G107),ISBLANK($H107)),"Complete opening/minimum",IF(OR($J107&lt;0,$L107&lt;0),"Check movement quantities",IF($I107="Retired","Do not allocate",IF($M107&lt;0,"Review over-allocation",IF($N107&gt;0,"Review replenishment","")))))))</x:f>
      </x:c>
    </x:row>
  </x:sheetData>
  <x:conditionalFormatting sqref="J8:N107">
    <x:cfRule type="cellIs" dxfId="0" priority="1" operator="lessThan">
      <x:formula>0</x:formula>
    </x:cfRule>
  </x:conditionalFormatting>
  <x:conditionalFormatting sqref="N8:N107">
    <x:cfRule type="cellIs" dxfId="3" priority="2" operator="greaterThan">
      <x:formula>0</x:formula>
    </x:cfRule>
  </x:conditionalFormatting>
  <x:conditionalFormatting sqref="A8:A107">
    <x:cfRule type="expression" dxfId="6" priority="3">
      <x:formula>AND(A8&lt;&gt;"",COUNTIFS('Stock'!$A$8:$A$107,A8)&gt;1)</x:formula>
    </x:cfRule>
  </x:conditionalFormatting>
  <x:dataValidations count="2">
    <x:dataValidation type="list" sqref="F8:F107">
      <x:formula1>"Each,Pack,Litre,Metre"</x:formula1>
    </x:dataValidation>
    <x:dataValidation type="list" sqref="I8:I107">
      <x:formula1>"Active,Retired"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89e6499e2f46a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75" hidden="0" customWidth="1"/>
    <x:col min="2" max="2" width="22.5" hidden="0" customWidth="1"/>
    <x:col min="3" max="3" width="12.5" hidden="0" customWidth="1"/>
    <x:col min="4" max="4" width="12.5" hidden="0" customWidth="1"/>
    <x:col min="5" max="5" width="12.5" hidden="0" customWidth="1"/>
    <x:col min="6" max="6" width="18.1299991607666" hidden="0" customWidth="1"/>
    <x:col min="7" max="7" width="14.380000114440918" hidden="0" customWidth="1"/>
    <x:col min="8" max="8" width="13.130000114440918" hidden="0" customWidth="1"/>
    <x:col min="9" max="9" width="11.25" hidden="0" customWidth="1"/>
    <x:col min="10" max="10" width="11.880000114440918" hidden="0" customWidth="1"/>
    <x:col min="11" max="11" width="14.380000114440918" hidden="0" customWidth="1"/>
    <x:col min="12" max="12" width="14.3800001144409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3" t="str">
        <x:v>Maintenance parts requests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2" t="str">
        <x:v>Fictitious example data. Amber cells are inputs; grey cells calculate.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2" t="str">
        <x:v>100 starter rows. Use one stocking unit per stock position. Read the instructions before adding records.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34" customHeight="1">
      <x:c r="A7" s="8" t="str">
        <x:v>Request ID</x:v>
      </x:c>
      <x:c r="B7" s="8" t="str">
        <x:v>Maintenance job</x:v>
      </x:c>
      <x:c r="C7" s="8" t="str">
        <x:v>Stock ID</x:v>
      </x:c>
      <x:c r="D7" s="8" t="str">
        <x:v>Requested</x:v>
      </x:c>
      <x:c r="E7" s="8" t="str">
        <x:v>Allocated</x:v>
      </x:c>
      <x:c r="F7" s="8" t="str">
        <x:v>Approved by</x:v>
      </x:c>
      <x:c r="G7" s="8" t="str">
        <x:v>Decision</x:v>
      </x:c>
      <x:c r="H7" s="8" t="str">
        <x:v>Required by</x:v>
      </x:c>
      <x:c r="I7" s="8" t="str">
        <x:v>Issued</x:v>
      </x:c>
      <x:c r="J7" s="8" t="str">
        <x:v>Released</x:v>
      </x:c>
      <x:c r="K7" s="8" t="str">
        <x:v>Still reserved</x:v>
      </x:c>
      <x:c r="L7" s="8" t="str">
        <x:v>Unfulfilled</x:v>
      </x:c>
    </x:row>
    <x:row r="8" ht="23" customHeight="1">
      <x:c r="A8" s="9" t="str">
        <x:v>R001</x:v>
      </x:c>
      <x:c r="B8" s="9" t="str">
        <x:v>Pump bearing replacement</x:v>
      </x:c>
      <x:c r="C8" s="9" t="str">
        <x:v>S001</x:v>
      </x:c>
      <x:c r="D8" s="11" t="n">
        <x:v>5</x:v>
      </x:c>
      <x:c r="E8" s="11" t="n">
        <x:v>5</x:v>
      </x:c>
      <x:c r="F8" s="9" t="str">
        <x:v>Avery Morgan</x:v>
      </x:c>
      <x:c r="G8" s="9" t="str">
        <x:v>Approved</x:v>
      </x:c>
      <x:c r="H8" s="13" t="n">
        <x:v>46280</x:v>
      </x:c>
      <x:c r="I8" s="12" t="n">
        <x:f>IF($A8="","",SUMIFS('Movements'!$M$8:$M$107,'Movements'!$D$8:$D$107,$A8))</x:f>
        <x:v>3</x:v>
      </x:c>
      <x:c r="J8" s="12" t="n">
        <x:f>IF($A8="","",SUMIFS('Movements'!$N$8:$N$107,'Movements'!$D$8:$D$107,$A8))</x:f>
        <x:v>2</x:v>
      </x:c>
      <x:c r="K8" s="12" t="n">
        <x:f>IF($A8="","",IF($G8="Approved",$E8,0)-$I8-$J8)</x:f>
        <x:v>0</x:v>
      </x:c>
      <x:c r="L8" s="12" t="n">
        <x:f>IF($A8="","",MAX(0,$D8-$I8))</x:f>
        <x:v>2</x:v>
      </x:c>
    </x:row>
    <x:row r="9" ht="23" customHeight="1">
      <x:c r="A9" s="9" t="str">
        <x:v>R002</x:v>
      </x:c>
      <x:c r="B9" s="9" t="str">
        <x:v>Air filter replacement</x:v>
      </x:c>
      <x:c r="C9" s="9" t="str">
        <x:v>S004</x:v>
      </x:c>
      <x:c r="D9" s="11" t="n">
        <x:v>2</x:v>
      </x:c>
      <x:c r="E9" s="11" t="n">
        <x:v>2</x:v>
      </x:c>
      <x:c r="F9" s="9" t="str">
        <x:v>Avery Morgan</x:v>
      </x:c>
      <x:c r="G9" s="9" t="str">
        <x:v>Approved</x:v>
      </x:c>
      <x:c r="H9" s="13" t="n">
        <x:v>46283</x:v>
      </x:c>
      <x:c r="I9" s="12" t="n">
        <x:f>IF($A9="","",SUMIFS('Movements'!$M$8:$M$107,'Movements'!$D$8:$D$107,$A9))</x:f>
        <x:v>1</x:v>
      </x:c>
      <x:c r="J9" s="12" t="n">
        <x:f>IF($A9="","",SUMIFS('Movements'!$N$8:$N$107,'Movements'!$D$8:$D$107,$A9))</x:f>
        <x:v>0</x:v>
      </x:c>
      <x:c r="K9" s="12" t="n">
        <x:f>IF($A9="","",IF($G9="Approved",$E9,0)-$I9-$J9)</x:f>
        <x:v>1</x:v>
      </x:c>
      <x:c r="L9" s="12" t="n">
        <x:f>IF($A9="","",MAX(0,$D9-$I9))</x:f>
        <x:v>1</x:v>
      </x:c>
    </x:row>
    <x:row r="10" ht="23" customHeight="1">
      <x:c r="A10" s="9" t="str">
        <x:v>R003</x:v>
      </x:c>
      <x:c r="B10" s="9" t="str">
        <x:v>Conveyor breakdown</x:v>
      </x:c>
      <x:c r="C10" s="9" t="str">
        <x:v>S003</x:v>
      </x:c>
      <x:c r="D10" s="11" t="n">
        <x:v>4</x:v>
      </x:c>
      <x:c r="E10" s="11"/>
      <x:c r="F10" s="9"/>
      <x:c r="G10" s="9" t="str">
        <x:v>Pending</x:v>
      </x:c>
      <x:c r="H10" s="13" t="n">
        <x:v>46276</x:v>
      </x:c>
      <x:c r="I10" s="12" t="n">
        <x:f>IF($A10="","",SUMIFS('Movements'!$M$8:$M$107,'Movements'!$D$8:$D$107,$A10))</x:f>
        <x:v>0</x:v>
      </x:c>
      <x:c r="J10" s="12" t="n">
        <x:f>IF($A10="","",SUMIFS('Movements'!$N$8:$N$107,'Movements'!$D$8:$D$107,$A10))</x:f>
        <x:v>0</x:v>
      </x:c>
      <x:c r="K10" s="12" t="n">
        <x:f>IF($A10="","",IF($G10="Approved",$E10,0)-$I10-$J10)</x:f>
        <x:v>0</x:v>
      </x:c>
      <x:c r="L10" s="12" t="n">
        <x:f>IF($A10="","",MAX(0,$D10-$I10))</x:f>
        <x:v>4</x:v>
      </x:c>
    </x:row>
    <x:row r="11" ht="23" customHeight="1">
      <x:c r="A11" s="9" t="str">
        <x:v>R004</x:v>
      </x:c>
      <x:c r="B11" s="9" t="str">
        <x:v>Sensor replacement</x:v>
      </x:c>
      <x:c r="C11" s="9" t="str">
        <x:v>S005</x:v>
      </x:c>
      <x:c r="D11" s="11" t="n">
        <x:v>2</x:v>
      </x:c>
      <x:c r="E11" s="11"/>
      <x:c r="F11" s="9"/>
      <x:c r="G11" s="9" t="str">
        <x:v>Returned</x:v>
      </x:c>
      <x:c r="H11" s="13" t="n">
        <x:v>46277</x:v>
      </x:c>
      <x:c r="I11" s="12" t="n">
        <x:f>IF($A11="","",SUMIFS('Movements'!$M$8:$M$107,'Movements'!$D$8:$D$107,$A11))</x:f>
        <x:v>0</x:v>
      </x:c>
      <x:c r="J11" s="12" t="n">
        <x:f>IF($A11="","",SUMIFS('Movements'!$N$8:$N$107,'Movements'!$D$8:$D$107,$A11))</x:f>
        <x:v>0</x:v>
      </x:c>
      <x:c r="K11" s="12" t="n">
        <x:f>IF($A11="","",IF($G11="Approved",$E11,0)-$I11-$J11)</x:f>
        <x:v>0</x:v>
      </x:c>
      <x:c r="L11" s="12" t="n">
        <x:f>IF($A11="","",MAX(0,$D11-$I11))</x:f>
        <x:v>2</x:v>
      </x:c>
    </x:row>
    <x:row r="12" ht="23" customHeight="1">
      <x:c r="A12" s="9"/>
      <x:c r="B12" s="9"/>
      <x:c r="C12" s="9"/>
      <x:c r="D12" s="11"/>
      <x:c r="E12" s="11"/>
      <x:c r="F12" s="9"/>
      <x:c r="G12" s="9"/>
      <x:c r="H12" s="13"/>
      <x:c r="I12" s="12" t="str">
        <x:f>IF($A12="","",SUMIFS('Movements'!$M$8:$M$107,'Movements'!$D$8:$D$107,$A12))</x:f>
      </x:c>
      <x:c r="J12" s="12" t="str">
        <x:f>IF($A12="","",SUMIFS('Movements'!$N$8:$N$107,'Movements'!$D$8:$D$107,$A12))</x:f>
      </x:c>
      <x:c r="K12" s="12" t="str">
        <x:f>IF($A12="","",IF($G12="Approved",$E12,0)-$I12-$J12)</x:f>
      </x:c>
      <x:c r="L12" s="12" t="str">
        <x:f>IF($A12="","",MAX(0,$D12-$I12))</x:f>
      </x:c>
    </x:row>
    <x:row r="13" ht="23" customHeight="1">
      <x:c r="A13" s="9"/>
      <x:c r="B13" s="9"/>
      <x:c r="C13" s="9"/>
      <x:c r="D13" s="11"/>
      <x:c r="E13" s="11"/>
      <x:c r="F13" s="9"/>
      <x:c r="G13" s="9"/>
      <x:c r="H13" s="13"/>
      <x:c r="I13" s="12" t="str">
        <x:f>IF($A13="","",SUMIFS('Movements'!$M$8:$M$107,'Movements'!$D$8:$D$107,$A13))</x:f>
      </x:c>
      <x:c r="J13" s="12" t="str">
        <x:f>IF($A13="","",SUMIFS('Movements'!$N$8:$N$107,'Movements'!$D$8:$D$107,$A13))</x:f>
      </x:c>
      <x:c r="K13" s="12" t="str">
        <x:f>IF($A13="","",IF($G13="Approved",$E13,0)-$I13-$J13)</x:f>
      </x:c>
      <x:c r="L13" s="12" t="str">
        <x:f>IF($A13="","",MAX(0,$D13-$I13))</x:f>
      </x:c>
    </x:row>
    <x:row r="14" ht="23" customHeight="1">
      <x:c r="A14" s="9"/>
      <x:c r="B14" s="9"/>
      <x:c r="C14" s="9"/>
      <x:c r="D14" s="11"/>
      <x:c r="E14" s="11"/>
      <x:c r="F14" s="9"/>
      <x:c r="G14" s="9"/>
      <x:c r="H14" s="13"/>
      <x:c r="I14" s="12" t="str">
        <x:f>IF($A14="","",SUMIFS('Movements'!$M$8:$M$107,'Movements'!$D$8:$D$107,$A14))</x:f>
      </x:c>
      <x:c r="J14" s="12" t="str">
        <x:f>IF($A14="","",SUMIFS('Movements'!$N$8:$N$107,'Movements'!$D$8:$D$107,$A14))</x:f>
      </x:c>
      <x:c r="K14" s="12" t="str">
        <x:f>IF($A14="","",IF($G14="Approved",$E14,0)-$I14-$J14)</x:f>
      </x:c>
      <x:c r="L14" s="12" t="str">
        <x:f>IF($A14="","",MAX(0,$D14-$I14))</x:f>
      </x:c>
    </x:row>
    <x:row r="15" ht="23" customHeight="1">
      <x:c r="A15" s="9"/>
      <x:c r="B15" s="9"/>
      <x:c r="C15" s="9"/>
      <x:c r="D15" s="11"/>
      <x:c r="E15" s="11"/>
      <x:c r="F15" s="9"/>
      <x:c r="G15" s="9"/>
      <x:c r="H15" s="13"/>
      <x:c r="I15" s="12" t="str">
        <x:f>IF($A15="","",SUMIFS('Movements'!$M$8:$M$107,'Movements'!$D$8:$D$107,$A15))</x:f>
      </x:c>
      <x:c r="J15" s="12" t="str">
        <x:f>IF($A15="","",SUMIFS('Movements'!$N$8:$N$107,'Movements'!$D$8:$D$107,$A15))</x:f>
      </x:c>
      <x:c r="K15" s="12" t="str">
        <x:f>IF($A15="","",IF($G15="Approved",$E15,0)-$I15-$J15)</x:f>
      </x:c>
      <x:c r="L15" s="12" t="str">
        <x:f>IF($A15="","",MAX(0,$D15-$I15))</x:f>
      </x:c>
    </x:row>
    <x:row r="16" ht="23" customHeight="1">
      <x:c r="A16" s="9"/>
      <x:c r="B16" s="9"/>
      <x:c r="C16" s="9"/>
      <x:c r="D16" s="11"/>
      <x:c r="E16" s="11"/>
      <x:c r="F16" s="9"/>
      <x:c r="G16" s="9"/>
      <x:c r="H16" s="13"/>
      <x:c r="I16" s="12" t="str">
        <x:f>IF($A16="","",SUMIFS('Movements'!$M$8:$M$107,'Movements'!$D$8:$D$107,$A16))</x:f>
      </x:c>
      <x:c r="J16" s="12" t="str">
        <x:f>IF($A16="","",SUMIFS('Movements'!$N$8:$N$107,'Movements'!$D$8:$D$107,$A16))</x:f>
      </x:c>
      <x:c r="K16" s="12" t="str">
        <x:f>IF($A16="","",IF($G16="Approved",$E16,0)-$I16-$J16)</x:f>
      </x:c>
      <x:c r="L16" s="12" t="str">
        <x:f>IF($A16="","",MAX(0,$D16-$I16))</x:f>
      </x:c>
    </x:row>
    <x:row r="17" ht="23" customHeight="1">
      <x:c r="A17" s="9"/>
      <x:c r="B17" s="9"/>
      <x:c r="C17" s="9"/>
      <x:c r="D17" s="11"/>
      <x:c r="E17" s="11"/>
      <x:c r="F17" s="9"/>
      <x:c r="G17" s="9"/>
      <x:c r="H17" s="13"/>
      <x:c r="I17" s="12" t="str">
        <x:f>IF($A17="","",SUMIFS('Movements'!$M$8:$M$107,'Movements'!$D$8:$D$107,$A17))</x:f>
      </x:c>
      <x:c r="J17" s="12" t="str">
        <x:f>IF($A17="","",SUMIFS('Movements'!$N$8:$N$107,'Movements'!$D$8:$D$107,$A17))</x:f>
      </x:c>
      <x:c r="K17" s="12" t="str">
        <x:f>IF($A17="","",IF($G17="Approved",$E17,0)-$I17-$J17)</x:f>
      </x:c>
      <x:c r="L17" s="12" t="str">
        <x:f>IF($A17="","",MAX(0,$D17-$I17))</x:f>
      </x:c>
    </x:row>
    <x:row r="18" ht="23" customHeight="1">
      <x:c r="A18" s="9"/>
      <x:c r="B18" s="9"/>
      <x:c r="C18" s="9"/>
      <x:c r="D18" s="11"/>
      <x:c r="E18" s="11"/>
      <x:c r="F18" s="9"/>
      <x:c r="G18" s="9"/>
      <x:c r="H18" s="13"/>
      <x:c r="I18" s="12" t="str">
        <x:f>IF($A18="","",SUMIFS('Movements'!$M$8:$M$107,'Movements'!$D$8:$D$107,$A18))</x:f>
      </x:c>
      <x:c r="J18" s="12" t="str">
        <x:f>IF($A18="","",SUMIFS('Movements'!$N$8:$N$107,'Movements'!$D$8:$D$107,$A18))</x:f>
      </x:c>
      <x:c r="K18" s="12" t="str">
        <x:f>IF($A18="","",IF($G18="Approved",$E18,0)-$I18-$J18)</x:f>
      </x:c>
      <x:c r="L18" s="12" t="str">
        <x:f>IF($A18="","",MAX(0,$D18-$I18))</x:f>
      </x:c>
    </x:row>
    <x:row r="19" ht="23" customHeight="1">
      <x:c r="A19" s="9"/>
      <x:c r="B19" s="9"/>
      <x:c r="C19" s="9"/>
      <x:c r="D19" s="11"/>
      <x:c r="E19" s="11"/>
      <x:c r="F19" s="9"/>
      <x:c r="G19" s="9"/>
      <x:c r="H19" s="13"/>
      <x:c r="I19" s="12" t="str">
        <x:f>IF($A19="","",SUMIFS('Movements'!$M$8:$M$107,'Movements'!$D$8:$D$107,$A19))</x:f>
      </x:c>
      <x:c r="J19" s="12" t="str">
        <x:f>IF($A19="","",SUMIFS('Movements'!$N$8:$N$107,'Movements'!$D$8:$D$107,$A19))</x:f>
      </x:c>
      <x:c r="K19" s="12" t="str">
        <x:f>IF($A19="","",IF($G19="Approved",$E19,0)-$I19-$J19)</x:f>
      </x:c>
      <x:c r="L19" s="12" t="str">
        <x:f>IF($A19="","",MAX(0,$D19-$I19))</x:f>
      </x:c>
    </x:row>
    <x:row r="20" ht="23" customHeight="1">
      <x:c r="A20" s="9"/>
      <x:c r="B20" s="9"/>
      <x:c r="C20" s="9"/>
      <x:c r="D20" s="11"/>
      <x:c r="E20" s="11"/>
      <x:c r="F20" s="9"/>
      <x:c r="G20" s="9"/>
      <x:c r="H20" s="13"/>
      <x:c r="I20" s="12" t="str">
        <x:f>IF($A20="","",SUMIFS('Movements'!$M$8:$M$107,'Movements'!$D$8:$D$107,$A20))</x:f>
      </x:c>
      <x:c r="J20" s="12" t="str">
        <x:f>IF($A20="","",SUMIFS('Movements'!$N$8:$N$107,'Movements'!$D$8:$D$107,$A20))</x:f>
      </x:c>
      <x:c r="K20" s="12" t="str">
        <x:f>IF($A20="","",IF($G20="Approved",$E20,0)-$I20-$J20)</x:f>
      </x:c>
      <x:c r="L20" s="12" t="str">
        <x:f>IF($A20="","",MAX(0,$D20-$I20))</x:f>
      </x:c>
    </x:row>
    <x:row r="21" ht="23" customHeight="1">
      <x:c r="A21" s="9"/>
      <x:c r="B21" s="9"/>
      <x:c r="C21" s="9"/>
      <x:c r="D21" s="11"/>
      <x:c r="E21" s="11"/>
      <x:c r="F21" s="9"/>
      <x:c r="G21" s="9"/>
      <x:c r="H21" s="13"/>
      <x:c r="I21" s="12" t="str">
        <x:f>IF($A21="","",SUMIFS('Movements'!$M$8:$M$107,'Movements'!$D$8:$D$107,$A21))</x:f>
      </x:c>
      <x:c r="J21" s="12" t="str">
        <x:f>IF($A21="","",SUMIFS('Movements'!$N$8:$N$107,'Movements'!$D$8:$D$107,$A21))</x:f>
      </x:c>
      <x:c r="K21" s="12" t="str">
        <x:f>IF($A21="","",IF($G21="Approved",$E21,0)-$I21-$J21)</x:f>
      </x:c>
      <x:c r="L21" s="12" t="str">
        <x:f>IF($A21="","",MAX(0,$D21-$I21))</x:f>
      </x:c>
    </x:row>
    <x:row r="22" ht="23" customHeight="1">
      <x:c r="A22" s="9"/>
      <x:c r="B22" s="9"/>
      <x:c r="C22" s="9"/>
      <x:c r="D22" s="11"/>
      <x:c r="E22" s="11"/>
      <x:c r="F22" s="9"/>
      <x:c r="G22" s="9"/>
      <x:c r="H22" s="13"/>
      <x:c r="I22" s="12" t="str">
        <x:f>IF($A22="","",SUMIFS('Movements'!$M$8:$M$107,'Movements'!$D$8:$D$107,$A22))</x:f>
      </x:c>
      <x:c r="J22" s="12" t="str">
        <x:f>IF($A22="","",SUMIFS('Movements'!$N$8:$N$107,'Movements'!$D$8:$D$107,$A22))</x:f>
      </x:c>
      <x:c r="K22" s="12" t="str">
        <x:f>IF($A22="","",IF($G22="Approved",$E22,0)-$I22-$J22)</x:f>
      </x:c>
      <x:c r="L22" s="12" t="str">
        <x:f>IF($A22="","",MAX(0,$D22-$I22))</x:f>
      </x:c>
    </x:row>
    <x:row r="23" ht="23" customHeight="1">
      <x:c r="A23" s="9"/>
      <x:c r="B23" s="9"/>
      <x:c r="C23" s="9"/>
      <x:c r="D23" s="11"/>
      <x:c r="E23" s="11"/>
      <x:c r="F23" s="9"/>
      <x:c r="G23" s="9"/>
      <x:c r="H23" s="13"/>
      <x:c r="I23" s="12" t="str">
        <x:f>IF($A23="","",SUMIFS('Movements'!$M$8:$M$107,'Movements'!$D$8:$D$107,$A23))</x:f>
      </x:c>
      <x:c r="J23" s="12" t="str">
        <x:f>IF($A23="","",SUMIFS('Movements'!$N$8:$N$107,'Movements'!$D$8:$D$107,$A23))</x:f>
      </x:c>
      <x:c r="K23" s="12" t="str">
        <x:f>IF($A23="","",IF($G23="Approved",$E23,0)-$I23-$J23)</x:f>
      </x:c>
      <x:c r="L23" s="12" t="str">
        <x:f>IF($A23="","",MAX(0,$D23-$I23))</x:f>
      </x:c>
    </x:row>
    <x:row r="24" ht="23" customHeight="1">
      <x:c r="A24" s="9"/>
      <x:c r="B24" s="9"/>
      <x:c r="C24" s="9"/>
      <x:c r="D24" s="11"/>
      <x:c r="E24" s="11"/>
      <x:c r="F24" s="9"/>
      <x:c r="G24" s="9"/>
      <x:c r="H24" s="13"/>
      <x:c r="I24" s="12" t="str">
        <x:f>IF($A24="","",SUMIFS('Movements'!$M$8:$M$107,'Movements'!$D$8:$D$107,$A24))</x:f>
      </x:c>
      <x:c r="J24" s="12" t="str">
        <x:f>IF($A24="","",SUMIFS('Movements'!$N$8:$N$107,'Movements'!$D$8:$D$107,$A24))</x:f>
      </x:c>
      <x:c r="K24" s="12" t="str">
        <x:f>IF($A24="","",IF($G24="Approved",$E24,0)-$I24-$J24)</x:f>
      </x:c>
      <x:c r="L24" s="12" t="str">
        <x:f>IF($A24="","",MAX(0,$D24-$I24))</x:f>
      </x:c>
    </x:row>
    <x:row r="25" ht="23" customHeight="1">
      <x:c r="A25" s="9"/>
      <x:c r="B25" s="9"/>
      <x:c r="C25" s="9"/>
      <x:c r="D25" s="11"/>
      <x:c r="E25" s="11"/>
      <x:c r="F25" s="9"/>
      <x:c r="G25" s="9"/>
      <x:c r="H25" s="13"/>
      <x:c r="I25" s="12" t="str">
        <x:f>IF($A25="","",SUMIFS('Movements'!$M$8:$M$107,'Movements'!$D$8:$D$107,$A25))</x:f>
      </x:c>
      <x:c r="J25" s="12" t="str">
        <x:f>IF($A25="","",SUMIFS('Movements'!$N$8:$N$107,'Movements'!$D$8:$D$107,$A25))</x:f>
      </x:c>
      <x:c r="K25" s="12" t="str">
        <x:f>IF($A25="","",IF($G25="Approved",$E25,0)-$I25-$J25)</x:f>
      </x:c>
      <x:c r="L25" s="12" t="str">
        <x:f>IF($A25="","",MAX(0,$D25-$I25))</x:f>
      </x:c>
    </x:row>
    <x:row r="26" ht="23" customHeight="1">
      <x:c r="A26" s="9"/>
      <x:c r="B26" s="9"/>
      <x:c r="C26" s="9"/>
      <x:c r="D26" s="11"/>
      <x:c r="E26" s="11"/>
      <x:c r="F26" s="9"/>
      <x:c r="G26" s="9"/>
      <x:c r="H26" s="13"/>
      <x:c r="I26" s="12" t="str">
        <x:f>IF($A26="","",SUMIFS('Movements'!$M$8:$M$107,'Movements'!$D$8:$D$107,$A26))</x:f>
      </x:c>
      <x:c r="J26" s="12" t="str">
        <x:f>IF($A26="","",SUMIFS('Movements'!$N$8:$N$107,'Movements'!$D$8:$D$107,$A26))</x:f>
      </x:c>
      <x:c r="K26" s="12" t="str">
        <x:f>IF($A26="","",IF($G26="Approved",$E26,0)-$I26-$J26)</x:f>
      </x:c>
      <x:c r="L26" s="12" t="str">
        <x:f>IF($A26="","",MAX(0,$D26-$I26))</x:f>
      </x:c>
    </x:row>
    <x:row r="27" ht="23" customHeight="1">
      <x:c r="A27" s="9"/>
      <x:c r="B27" s="9"/>
      <x:c r="C27" s="9"/>
      <x:c r="D27" s="11"/>
      <x:c r="E27" s="11"/>
      <x:c r="F27" s="9"/>
      <x:c r="G27" s="9"/>
      <x:c r="H27" s="13"/>
      <x:c r="I27" s="12" t="str">
        <x:f>IF($A27="","",SUMIFS('Movements'!$M$8:$M$107,'Movements'!$D$8:$D$107,$A27))</x:f>
      </x:c>
      <x:c r="J27" s="12" t="str">
        <x:f>IF($A27="","",SUMIFS('Movements'!$N$8:$N$107,'Movements'!$D$8:$D$107,$A27))</x:f>
      </x:c>
      <x:c r="K27" s="12" t="str">
        <x:f>IF($A27="","",IF($G27="Approved",$E27,0)-$I27-$J27)</x:f>
      </x:c>
      <x:c r="L27" s="12" t="str">
        <x:f>IF($A27="","",MAX(0,$D27-$I27))</x:f>
      </x:c>
    </x:row>
    <x:row r="28" ht="23" customHeight="1">
      <x:c r="A28" s="9"/>
      <x:c r="B28" s="9"/>
      <x:c r="C28" s="9"/>
      <x:c r="D28" s="11"/>
      <x:c r="E28" s="11"/>
      <x:c r="F28" s="9"/>
      <x:c r="G28" s="9"/>
      <x:c r="H28" s="13"/>
      <x:c r="I28" s="12" t="str">
        <x:f>IF($A28="","",SUMIFS('Movements'!$M$8:$M$107,'Movements'!$D$8:$D$107,$A28))</x:f>
      </x:c>
      <x:c r="J28" s="12" t="str">
        <x:f>IF($A28="","",SUMIFS('Movements'!$N$8:$N$107,'Movements'!$D$8:$D$107,$A28))</x:f>
      </x:c>
      <x:c r="K28" s="12" t="str">
        <x:f>IF($A28="","",IF($G28="Approved",$E28,0)-$I28-$J28)</x:f>
      </x:c>
      <x:c r="L28" s="12" t="str">
        <x:f>IF($A28="","",MAX(0,$D28-$I28))</x:f>
      </x:c>
    </x:row>
    <x:row r="29" ht="23" customHeight="1">
      <x:c r="A29" s="9"/>
      <x:c r="B29" s="9"/>
      <x:c r="C29" s="9"/>
      <x:c r="D29" s="11"/>
      <x:c r="E29" s="11"/>
      <x:c r="F29" s="9"/>
      <x:c r="G29" s="9"/>
      <x:c r="H29" s="13"/>
      <x:c r="I29" s="12" t="str">
        <x:f>IF($A29="","",SUMIFS('Movements'!$M$8:$M$107,'Movements'!$D$8:$D$107,$A29))</x:f>
      </x:c>
      <x:c r="J29" s="12" t="str">
        <x:f>IF($A29="","",SUMIFS('Movements'!$N$8:$N$107,'Movements'!$D$8:$D$107,$A29))</x:f>
      </x:c>
      <x:c r="K29" s="12" t="str">
        <x:f>IF($A29="","",IF($G29="Approved",$E29,0)-$I29-$J29)</x:f>
      </x:c>
      <x:c r="L29" s="12" t="str">
        <x:f>IF($A29="","",MAX(0,$D29-$I29))</x:f>
      </x:c>
    </x:row>
    <x:row r="30" ht="23" customHeight="1">
      <x:c r="A30" s="9"/>
      <x:c r="B30" s="9"/>
      <x:c r="C30" s="9"/>
      <x:c r="D30" s="11"/>
      <x:c r="E30" s="11"/>
      <x:c r="F30" s="9"/>
      <x:c r="G30" s="9"/>
      <x:c r="H30" s="13"/>
      <x:c r="I30" s="12" t="str">
        <x:f>IF($A30="","",SUMIFS('Movements'!$M$8:$M$107,'Movements'!$D$8:$D$107,$A30))</x:f>
      </x:c>
      <x:c r="J30" s="12" t="str">
        <x:f>IF($A30="","",SUMIFS('Movements'!$N$8:$N$107,'Movements'!$D$8:$D$107,$A30))</x:f>
      </x:c>
      <x:c r="K30" s="12" t="str">
        <x:f>IF($A30="","",IF($G30="Approved",$E30,0)-$I30-$J30)</x:f>
      </x:c>
      <x:c r="L30" s="12" t="str">
        <x:f>IF($A30="","",MAX(0,$D30-$I30))</x:f>
      </x:c>
    </x:row>
    <x:row r="31" ht="23" customHeight="1">
      <x:c r="A31" s="9"/>
      <x:c r="B31" s="9"/>
      <x:c r="C31" s="9"/>
      <x:c r="D31" s="11"/>
      <x:c r="E31" s="11"/>
      <x:c r="F31" s="9"/>
      <x:c r="G31" s="9"/>
      <x:c r="H31" s="13"/>
      <x:c r="I31" s="12" t="str">
        <x:f>IF($A31="","",SUMIFS('Movements'!$M$8:$M$107,'Movements'!$D$8:$D$107,$A31))</x:f>
      </x:c>
      <x:c r="J31" s="12" t="str">
        <x:f>IF($A31="","",SUMIFS('Movements'!$N$8:$N$107,'Movements'!$D$8:$D$107,$A31))</x:f>
      </x:c>
      <x:c r="K31" s="12" t="str">
        <x:f>IF($A31="","",IF($G31="Approved",$E31,0)-$I31-$J31)</x:f>
      </x:c>
      <x:c r="L31" s="12" t="str">
        <x:f>IF($A31="","",MAX(0,$D31-$I31))</x:f>
      </x:c>
    </x:row>
    <x:row r="32" ht="23" customHeight="1">
      <x:c r="A32" s="9"/>
      <x:c r="B32" s="9"/>
      <x:c r="C32" s="9"/>
      <x:c r="D32" s="11"/>
      <x:c r="E32" s="11"/>
      <x:c r="F32" s="9"/>
      <x:c r="G32" s="9"/>
      <x:c r="H32" s="13"/>
      <x:c r="I32" s="12" t="str">
        <x:f>IF($A32="","",SUMIFS('Movements'!$M$8:$M$107,'Movements'!$D$8:$D$107,$A32))</x:f>
      </x:c>
      <x:c r="J32" s="12" t="str">
        <x:f>IF($A32="","",SUMIFS('Movements'!$N$8:$N$107,'Movements'!$D$8:$D$107,$A32))</x:f>
      </x:c>
      <x:c r="K32" s="12" t="str">
        <x:f>IF($A32="","",IF($G32="Approved",$E32,0)-$I32-$J32)</x:f>
      </x:c>
      <x:c r="L32" s="12" t="str">
        <x:f>IF($A32="","",MAX(0,$D32-$I32))</x:f>
      </x:c>
    </x:row>
    <x:row r="33" ht="23" customHeight="1">
      <x:c r="A33" s="9"/>
      <x:c r="B33" s="9"/>
      <x:c r="C33" s="9"/>
      <x:c r="D33" s="11"/>
      <x:c r="E33" s="11"/>
      <x:c r="F33" s="9"/>
      <x:c r="G33" s="9"/>
      <x:c r="H33" s="13"/>
      <x:c r="I33" s="12" t="str">
        <x:f>IF($A33="","",SUMIFS('Movements'!$M$8:$M$107,'Movements'!$D$8:$D$107,$A33))</x:f>
      </x:c>
      <x:c r="J33" s="12" t="str">
        <x:f>IF($A33="","",SUMIFS('Movements'!$N$8:$N$107,'Movements'!$D$8:$D$107,$A33))</x:f>
      </x:c>
      <x:c r="K33" s="12" t="str">
        <x:f>IF($A33="","",IF($G33="Approved",$E33,0)-$I33-$J33)</x:f>
      </x:c>
      <x:c r="L33" s="12" t="str">
        <x:f>IF($A33="","",MAX(0,$D33-$I33))</x:f>
      </x:c>
    </x:row>
    <x:row r="34" ht="23" customHeight="1">
      <x:c r="A34" s="9"/>
      <x:c r="B34" s="9"/>
      <x:c r="C34" s="9"/>
      <x:c r="D34" s="11"/>
      <x:c r="E34" s="11"/>
      <x:c r="F34" s="9"/>
      <x:c r="G34" s="9"/>
      <x:c r="H34" s="13"/>
      <x:c r="I34" s="12" t="str">
        <x:f>IF($A34="","",SUMIFS('Movements'!$M$8:$M$107,'Movements'!$D$8:$D$107,$A34))</x:f>
      </x:c>
      <x:c r="J34" s="12" t="str">
        <x:f>IF($A34="","",SUMIFS('Movements'!$N$8:$N$107,'Movements'!$D$8:$D$107,$A34))</x:f>
      </x:c>
      <x:c r="K34" s="12" t="str">
        <x:f>IF($A34="","",IF($G34="Approved",$E34,0)-$I34-$J34)</x:f>
      </x:c>
      <x:c r="L34" s="12" t="str">
        <x:f>IF($A34="","",MAX(0,$D34-$I34))</x:f>
      </x:c>
    </x:row>
    <x:row r="35" ht="23" customHeight="1">
      <x:c r="A35" s="9"/>
      <x:c r="B35" s="9"/>
      <x:c r="C35" s="9"/>
      <x:c r="D35" s="11"/>
      <x:c r="E35" s="11"/>
      <x:c r="F35" s="9"/>
      <x:c r="G35" s="9"/>
      <x:c r="H35" s="13"/>
      <x:c r="I35" s="12" t="str">
        <x:f>IF($A35="","",SUMIFS('Movements'!$M$8:$M$107,'Movements'!$D$8:$D$107,$A35))</x:f>
      </x:c>
      <x:c r="J35" s="12" t="str">
        <x:f>IF($A35="","",SUMIFS('Movements'!$N$8:$N$107,'Movements'!$D$8:$D$107,$A35))</x:f>
      </x:c>
      <x:c r="K35" s="12" t="str">
        <x:f>IF($A35="","",IF($G35="Approved",$E35,0)-$I35-$J35)</x:f>
      </x:c>
      <x:c r="L35" s="12" t="str">
        <x:f>IF($A35="","",MAX(0,$D35-$I35))</x:f>
      </x:c>
    </x:row>
    <x:row r="36" ht="23" customHeight="1">
      <x:c r="A36" s="9"/>
      <x:c r="B36" s="9"/>
      <x:c r="C36" s="9"/>
      <x:c r="D36" s="11"/>
      <x:c r="E36" s="11"/>
      <x:c r="F36" s="9"/>
      <x:c r="G36" s="9"/>
      <x:c r="H36" s="13"/>
      <x:c r="I36" s="12" t="str">
        <x:f>IF($A36="","",SUMIFS('Movements'!$M$8:$M$107,'Movements'!$D$8:$D$107,$A36))</x:f>
      </x:c>
      <x:c r="J36" s="12" t="str">
        <x:f>IF($A36="","",SUMIFS('Movements'!$N$8:$N$107,'Movements'!$D$8:$D$107,$A36))</x:f>
      </x:c>
      <x:c r="K36" s="12" t="str">
        <x:f>IF($A36="","",IF($G36="Approved",$E36,0)-$I36-$J36)</x:f>
      </x:c>
      <x:c r="L36" s="12" t="str">
        <x:f>IF($A36="","",MAX(0,$D36-$I36))</x:f>
      </x:c>
    </x:row>
    <x:row r="37" ht="23" customHeight="1">
      <x:c r="A37" s="9"/>
      <x:c r="B37" s="9"/>
      <x:c r="C37" s="9"/>
      <x:c r="D37" s="11"/>
      <x:c r="E37" s="11"/>
      <x:c r="F37" s="9"/>
      <x:c r="G37" s="9"/>
      <x:c r="H37" s="13"/>
      <x:c r="I37" s="12" t="str">
        <x:f>IF($A37="","",SUMIFS('Movements'!$M$8:$M$107,'Movements'!$D$8:$D$107,$A37))</x:f>
      </x:c>
      <x:c r="J37" s="12" t="str">
        <x:f>IF($A37="","",SUMIFS('Movements'!$N$8:$N$107,'Movements'!$D$8:$D$107,$A37))</x:f>
      </x:c>
      <x:c r="K37" s="12" t="str">
        <x:f>IF($A37="","",IF($G37="Approved",$E37,0)-$I37-$J37)</x:f>
      </x:c>
      <x:c r="L37" s="12" t="str">
        <x:f>IF($A37="","",MAX(0,$D37-$I37))</x:f>
      </x:c>
    </x:row>
    <x:row r="38" ht="23" customHeight="1">
      <x:c r="A38" s="9"/>
      <x:c r="B38" s="9"/>
      <x:c r="C38" s="9"/>
      <x:c r="D38" s="11"/>
      <x:c r="E38" s="11"/>
      <x:c r="F38" s="9"/>
      <x:c r="G38" s="9"/>
      <x:c r="H38" s="13"/>
      <x:c r="I38" s="12" t="str">
        <x:f>IF($A38="","",SUMIFS('Movements'!$M$8:$M$107,'Movements'!$D$8:$D$107,$A38))</x:f>
      </x:c>
      <x:c r="J38" s="12" t="str">
        <x:f>IF($A38="","",SUMIFS('Movements'!$N$8:$N$107,'Movements'!$D$8:$D$107,$A38))</x:f>
      </x:c>
      <x:c r="K38" s="12" t="str">
        <x:f>IF($A38="","",IF($G38="Approved",$E38,0)-$I38-$J38)</x:f>
      </x:c>
      <x:c r="L38" s="12" t="str">
        <x:f>IF($A38="","",MAX(0,$D38-$I38))</x:f>
      </x:c>
    </x:row>
    <x:row r="39" ht="23" customHeight="1">
      <x:c r="A39" s="9"/>
      <x:c r="B39" s="9"/>
      <x:c r="C39" s="9"/>
      <x:c r="D39" s="11"/>
      <x:c r="E39" s="11"/>
      <x:c r="F39" s="9"/>
      <x:c r="G39" s="9"/>
      <x:c r="H39" s="13"/>
      <x:c r="I39" s="12" t="str">
        <x:f>IF($A39="","",SUMIFS('Movements'!$M$8:$M$107,'Movements'!$D$8:$D$107,$A39))</x:f>
      </x:c>
      <x:c r="J39" s="12" t="str">
        <x:f>IF($A39="","",SUMIFS('Movements'!$N$8:$N$107,'Movements'!$D$8:$D$107,$A39))</x:f>
      </x:c>
      <x:c r="K39" s="12" t="str">
        <x:f>IF($A39="","",IF($G39="Approved",$E39,0)-$I39-$J39)</x:f>
      </x:c>
      <x:c r="L39" s="12" t="str">
        <x:f>IF($A39="","",MAX(0,$D39-$I39))</x:f>
      </x:c>
    </x:row>
    <x:row r="40" ht="23" customHeight="1">
      <x:c r="A40" s="9"/>
      <x:c r="B40" s="9"/>
      <x:c r="C40" s="9"/>
      <x:c r="D40" s="11"/>
      <x:c r="E40" s="11"/>
      <x:c r="F40" s="9"/>
      <x:c r="G40" s="9"/>
      <x:c r="H40" s="13"/>
      <x:c r="I40" s="12" t="str">
        <x:f>IF($A40="","",SUMIFS('Movements'!$M$8:$M$107,'Movements'!$D$8:$D$107,$A40))</x:f>
      </x:c>
      <x:c r="J40" s="12" t="str">
        <x:f>IF($A40="","",SUMIFS('Movements'!$N$8:$N$107,'Movements'!$D$8:$D$107,$A40))</x:f>
      </x:c>
      <x:c r="K40" s="12" t="str">
        <x:f>IF($A40="","",IF($G40="Approved",$E40,0)-$I40-$J40)</x:f>
      </x:c>
      <x:c r="L40" s="12" t="str">
        <x:f>IF($A40="","",MAX(0,$D40-$I40))</x:f>
      </x:c>
    </x:row>
    <x:row r="41" ht="23" customHeight="1">
      <x:c r="A41" s="9"/>
      <x:c r="B41" s="9"/>
      <x:c r="C41" s="9"/>
      <x:c r="D41" s="11"/>
      <x:c r="E41" s="11"/>
      <x:c r="F41" s="9"/>
      <x:c r="G41" s="9"/>
      <x:c r="H41" s="13"/>
      <x:c r="I41" s="12" t="str">
        <x:f>IF($A41="","",SUMIFS('Movements'!$M$8:$M$107,'Movements'!$D$8:$D$107,$A41))</x:f>
      </x:c>
      <x:c r="J41" s="12" t="str">
        <x:f>IF($A41="","",SUMIFS('Movements'!$N$8:$N$107,'Movements'!$D$8:$D$107,$A41))</x:f>
      </x:c>
      <x:c r="K41" s="12" t="str">
        <x:f>IF($A41="","",IF($G41="Approved",$E41,0)-$I41-$J41)</x:f>
      </x:c>
      <x:c r="L41" s="12" t="str">
        <x:f>IF($A41="","",MAX(0,$D41-$I41))</x:f>
      </x:c>
    </x:row>
    <x:row r="42" ht="23" customHeight="1">
      <x:c r="A42" s="9"/>
      <x:c r="B42" s="9"/>
      <x:c r="C42" s="9"/>
      <x:c r="D42" s="11"/>
      <x:c r="E42" s="11"/>
      <x:c r="F42" s="9"/>
      <x:c r="G42" s="9"/>
      <x:c r="H42" s="13"/>
      <x:c r="I42" s="12" t="str">
        <x:f>IF($A42="","",SUMIFS('Movements'!$M$8:$M$107,'Movements'!$D$8:$D$107,$A42))</x:f>
      </x:c>
      <x:c r="J42" s="12" t="str">
        <x:f>IF($A42="","",SUMIFS('Movements'!$N$8:$N$107,'Movements'!$D$8:$D$107,$A42))</x:f>
      </x:c>
      <x:c r="K42" s="12" t="str">
        <x:f>IF($A42="","",IF($G42="Approved",$E42,0)-$I42-$J42)</x:f>
      </x:c>
      <x:c r="L42" s="12" t="str">
        <x:f>IF($A42="","",MAX(0,$D42-$I42))</x:f>
      </x:c>
    </x:row>
    <x:row r="43" ht="23" customHeight="1">
      <x:c r="A43" s="9"/>
      <x:c r="B43" s="9"/>
      <x:c r="C43" s="9"/>
      <x:c r="D43" s="11"/>
      <x:c r="E43" s="11"/>
      <x:c r="F43" s="9"/>
      <x:c r="G43" s="9"/>
      <x:c r="H43" s="13"/>
      <x:c r="I43" s="12" t="str">
        <x:f>IF($A43="","",SUMIFS('Movements'!$M$8:$M$107,'Movements'!$D$8:$D$107,$A43))</x:f>
      </x:c>
      <x:c r="J43" s="12" t="str">
        <x:f>IF($A43="","",SUMIFS('Movements'!$N$8:$N$107,'Movements'!$D$8:$D$107,$A43))</x:f>
      </x:c>
      <x:c r="K43" s="12" t="str">
        <x:f>IF($A43="","",IF($G43="Approved",$E43,0)-$I43-$J43)</x:f>
      </x:c>
      <x:c r="L43" s="12" t="str">
        <x:f>IF($A43="","",MAX(0,$D43-$I43))</x:f>
      </x:c>
    </x:row>
    <x:row r="44" ht="23" customHeight="1">
      <x:c r="A44" s="9"/>
      <x:c r="B44" s="9"/>
      <x:c r="C44" s="9"/>
      <x:c r="D44" s="11"/>
      <x:c r="E44" s="11"/>
      <x:c r="F44" s="9"/>
      <x:c r="G44" s="9"/>
      <x:c r="H44" s="13"/>
      <x:c r="I44" s="12" t="str">
        <x:f>IF($A44="","",SUMIFS('Movements'!$M$8:$M$107,'Movements'!$D$8:$D$107,$A44))</x:f>
      </x:c>
      <x:c r="J44" s="12" t="str">
        <x:f>IF($A44="","",SUMIFS('Movements'!$N$8:$N$107,'Movements'!$D$8:$D$107,$A44))</x:f>
      </x:c>
      <x:c r="K44" s="12" t="str">
        <x:f>IF($A44="","",IF($G44="Approved",$E44,0)-$I44-$J44)</x:f>
      </x:c>
      <x:c r="L44" s="12" t="str">
        <x:f>IF($A44="","",MAX(0,$D44-$I44))</x:f>
      </x:c>
    </x:row>
    <x:row r="45" ht="23" customHeight="1">
      <x:c r="A45" s="9"/>
      <x:c r="B45" s="9"/>
      <x:c r="C45" s="9"/>
      <x:c r="D45" s="11"/>
      <x:c r="E45" s="11"/>
      <x:c r="F45" s="9"/>
      <x:c r="G45" s="9"/>
      <x:c r="H45" s="13"/>
      <x:c r="I45" s="12" t="str">
        <x:f>IF($A45="","",SUMIFS('Movements'!$M$8:$M$107,'Movements'!$D$8:$D$107,$A45))</x:f>
      </x:c>
      <x:c r="J45" s="12" t="str">
        <x:f>IF($A45="","",SUMIFS('Movements'!$N$8:$N$107,'Movements'!$D$8:$D$107,$A45))</x:f>
      </x:c>
      <x:c r="K45" s="12" t="str">
        <x:f>IF($A45="","",IF($G45="Approved",$E45,0)-$I45-$J45)</x:f>
      </x:c>
      <x:c r="L45" s="12" t="str">
        <x:f>IF($A45="","",MAX(0,$D45-$I45))</x:f>
      </x:c>
    </x:row>
    <x:row r="46" ht="23" customHeight="1">
      <x:c r="A46" s="9"/>
      <x:c r="B46" s="9"/>
      <x:c r="C46" s="9"/>
      <x:c r="D46" s="11"/>
      <x:c r="E46" s="11"/>
      <x:c r="F46" s="9"/>
      <x:c r="G46" s="9"/>
      <x:c r="H46" s="13"/>
      <x:c r="I46" s="12" t="str">
        <x:f>IF($A46="","",SUMIFS('Movements'!$M$8:$M$107,'Movements'!$D$8:$D$107,$A46))</x:f>
      </x:c>
      <x:c r="J46" s="12" t="str">
        <x:f>IF($A46="","",SUMIFS('Movements'!$N$8:$N$107,'Movements'!$D$8:$D$107,$A46))</x:f>
      </x:c>
      <x:c r="K46" s="12" t="str">
        <x:f>IF($A46="","",IF($G46="Approved",$E46,0)-$I46-$J46)</x:f>
      </x:c>
      <x:c r="L46" s="12" t="str">
        <x:f>IF($A46="","",MAX(0,$D46-$I46))</x:f>
      </x:c>
    </x:row>
    <x:row r="47" ht="23" customHeight="1">
      <x:c r="A47" s="9"/>
      <x:c r="B47" s="9"/>
      <x:c r="C47" s="9"/>
      <x:c r="D47" s="11"/>
      <x:c r="E47" s="11"/>
      <x:c r="F47" s="9"/>
      <x:c r="G47" s="9"/>
      <x:c r="H47" s="13"/>
      <x:c r="I47" s="12" t="str">
        <x:f>IF($A47="","",SUMIFS('Movements'!$M$8:$M$107,'Movements'!$D$8:$D$107,$A47))</x:f>
      </x:c>
      <x:c r="J47" s="12" t="str">
        <x:f>IF($A47="","",SUMIFS('Movements'!$N$8:$N$107,'Movements'!$D$8:$D$107,$A47))</x:f>
      </x:c>
      <x:c r="K47" s="12" t="str">
        <x:f>IF($A47="","",IF($G47="Approved",$E47,0)-$I47-$J47)</x:f>
      </x:c>
      <x:c r="L47" s="12" t="str">
        <x:f>IF($A47="","",MAX(0,$D47-$I47))</x:f>
      </x:c>
    </x:row>
    <x:row r="48" ht="23" customHeight="1">
      <x:c r="A48" s="9"/>
      <x:c r="B48" s="9"/>
      <x:c r="C48" s="9"/>
      <x:c r="D48" s="11"/>
      <x:c r="E48" s="11"/>
      <x:c r="F48" s="9"/>
      <x:c r="G48" s="9"/>
      <x:c r="H48" s="13"/>
      <x:c r="I48" s="12" t="str">
        <x:f>IF($A48="","",SUMIFS('Movements'!$M$8:$M$107,'Movements'!$D$8:$D$107,$A48))</x:f>
      </x:c>
      <x:c r="J48" s="12" t="str">
        <x:f>IF($A48="","",SUMIFS('Movements'!$N$8:$N$107,'Movements'!$D$8:$D$107,$A48))</x:f>
      </x:c>
      <x:c r="K48" s="12" t="str">
        <x:f>IF($A48="","",IF($G48="Approved",$E48,0)-$I48-$J48)</x:f>
      </x:c>
      <x:c r="L48" s="12" t="str">
        <x:f>IF($A48="","",MAX(0,$D48-$I48))</x:f>
      </x:c>
    </x:row>
    <x:row r="49" ht="23" customHeight="1">
      <x:c r="A49" s="9"/>
      <x:c r="B49" s="9"/>
      <x:c r="C49" s="9"/>
      <x:c r="D49" s="11"/>
      <x:c r="E49" s="11"/>
      <x:c r="F49" s="9"/>
      <x:c r="G49" s="9"/>
      <x:c r="H49" s="13"/>
      <x:c r="I49" s="12" t="str">
        <x:f>IF($A49="","",SUMIFS('Movements'!$M$8:$M$107,'Movements'!$D$8:$D$107,$A49))</x:f>
      </x:c>
      <x:c r="J49" s="12" t="str">
        <x:f>IF($A49="","",SUMIFS('Movements'!$N$8:$N$107,'Movements'!$D$8:$D$107,$A49))</x:f>
      </x:c>
      <x:c r="K49" s="12" t="str">
        <x:f>IF($A49="","",IF($G49="Approved",$E49,0)-$I49-$J49)</x:f>
      </x:c>
      <x:c r="L49" s="12" t="str">
        <x:f>IF($A49="","",MAX(0,$D49-$I49))</x:f>
      </x:c>
    </x:row>
    <x:row r="50" ht="23" customHeight="1">
      <x:c r="A50" s="9"/>
      <x:c r="B50" s="9"/>
      <x:c r="C50" s="9"/>
      <x:c r="D50" s="11"/>
      <x:c r="E50" s="11"/>
      <x:c r="F50" s="9"/>
      <x:c r="G50" s="9"/>
      <x:c r="H50" s="13"/>
      <x:c r="I50" s="12" t="str">
        <x:f>IF($A50="","",SUMIFS('Movements'!$M$8:$M$107,'Movements'!$D$8:$D$107,$A50))</x:f>
      </x:c>
      <x:c r="J50" s="12" t="str">
        <x:f>IF($A50="","",SUMIFS('Movements'!$N$8:$N$107,'Movements'!$D$8:$D$107,$A50))</x:f>
      </x:c>
      <x:c r="K50" s="12" t="str">
        <x:f>IF($A50="","",IF($G50="Approved",$E50,0)-$I50-$J50)</x:f>
      </x:c>
      <x:c r="L50" s="12" t="str">
        <x:f>IF($A50="","",MAX(0,$D50-$I50))</x:f>
      </x:c>
    </x:row>
    <x:row r="51" ht="23" customHeight="1">
      <x:c r="A51" s="9"/>
      <x:c r="B51" s="9"/>
      <x:c r="C51" s="9"/>
      <x:c r="D51" s="11"/>
      <x:c r="E51" s="11"/>
      <x:c r="F51" s="9"/>
      <x:c r="G51" s="9"/>
      <x:c r="H51" s="13"/>
      <x:c r="I51" s="12" t="str">
        <x:f>IF($A51="","",SUMIFS('Movements'!$M$8:$M$107,'Movements'!$D$8:$D$107,$A51))</x:f>
      </x:c>
      <x:c r="J51" s="12" t="str">
        <x:f>IF($A51="","",SUMIFS('Movements'!$N$8:$N$107,'Movements'!$D$8:$D$107,$A51))</x:f>
      </x:c>
      <x:c r="K51" s="12" t="str">
        <x:f>IF($A51="","",IF($G51="Approved",$E51,0)-$I51-$J51)</x:f>
      </x:c>
      <x:c r="L51" s="12" t="str">
        <x:f>IF($A51="","",MAX(0,$D51-$I51))</x:f>
      </x:c>
    </x:row>
    <x:row r="52" ht="23" customHeight="1">
      <x:c r="A52" s="9"/>
      <x:c r="B52" s="9"/>
      <x:c r="C52" s="9"/>
      <x:c r="D52" s="11"/>
      <x:c r="E52" s="11"/>
      <x:c r="F52" s="9"/>
      <x:c r="G52" s="9"/>
      <x:c r="H52" s="13"/>
      <x:c r="I52" s="12" t="str">
        <x:f>IF($A52="","",SUMIFS('Movements'!$M$8:$M$107,'Movements'!$D$8:$D$107,$A52))</x:f>
      </x:c>
      <x:c r="J52" s="12" t="str">
        <x:f>IF($A52="","",SUMIFS('Movements'!$N$8:$N$107,'Movements'!$D$8:$D$107,$A52))</x:f>
      </x:c>
      <x:c r="K52" s="12" t="str">
        <x:f>IF($A52="","",IF($G52="Approved",$E52,0)-$I52-$J52)</x:f>
      </x:c>
      <x:c r="L52" s="12" t="str">
        <x:f>IF($A52="","",MAX(0,$D52-$I52))</x:f>
      </x:c>
    </x:row>
    <x:row r="53" ht="23" customHeight="1">
      <x:c r="A53" s="9"/>
      <x:c r="B53" s="9"/>
      <x:c r="C53" s="9"/>
      <x:c r="D53" s="11"/>
      <x:c r="E53" s="11"/>
      <x:c r="F53" s="9"/>
      <x:c r="G53" s="9"/>
      <x:c r="H53" s="13"/>
      <x:c r="I53" s="12" t="str">
        <x:f>IF($A53="","",SUMIFS('Movements'!$M$8:$M$107,'Movements'!$D$8:$D$107,$A53))</x:f>
      </x:c>
      <x:c r="J53" s="12" t="str">
        <x:f>IF($A53="","",SUMIFS('Movements'!$N$8:$N$107,'Movements'!$D$8:$D$107,$A53))</x:f>
      </x:c>
      <x:c r="K53" s="12" t="str">
        <x:f>IF($A53="","",IF($G53="Approved",$E53,0)-$I53-$J53)</x:f>
      </x:c>
      <x:c r="L53" s="12" t="str">
        <x:f>IF($A53="","",MAX(0,$D53-$I53))</x:f>
      </x:c>
    </x:row>
    <x:row r="54" ht="23" customHeight="1">
      <x:c r="A54" s="9"/>
      <x:c r="B54" s="9"/>
      <x:c r="C54" s="9"/>
      <x:c r="D54" s="11"/>
      <x:c r="E54" s="11"/>
      <x:c r="F54" s="9"/>
      <x:c r="G54" s="9"/>
      <x:c r="H54" s="13"/>
      <x:c r="I54" s="12" t="str">
        <x:f>IF($A54="","",SUMIFS('Movements'!$M$8:$M$107,'Movements'!$D$8:$D$107,$A54))</x:f>
      </x:c>
      <x:c r="J54" s="12" t="str">
        <x:f>IF($A54="","",SUMIFS('Movements'!$N$8:$N$107,'Movements'!$D$8:$D$107,$A54))</x:f>
      </x:c>
      <x:c r="K54" s="12" t="str">
        <x:f>IF($A54="","",IF($G54="Approved",$E54,0)-$I54-$J54)</x:f>
      </x:c>
      <x:c r="L54" s="12" t="str">
        <x:f>IF($A54="","",MAX(0,$D54-$I54))</x:f>
      </x:c>
    </x:row>
    <x:row r="55" ht="23" customHeight="1">
      <x:c r="A55" s="9"/>
      <x:c r="B55" s="9"/>
      <x:c r="C55" s="9"/>
      <x:c r="D55" s="11"/>
      <x:c r="E55" s="11"/>
      <x:c r="F55" s="9"/>
      <x:c r="G55" s="9"/>
      <x:c r="H55" s="13"/>
      <x:c r="I55" s="12" t="str">
        <x:f>IF($A55="","",SUMIFS('Movements'!$M$8:$M$107,'Movements'!$D$8:$D$107,$A55))</x:f>
      </x:c>
      <x:c r="J55" s="12" t="str">
        <x:f>IF($A55="","",SUMIFS('Movements'!$N$8:$N$107,'Movements'!$D$8:$D$107,$A55))</x:f>
      </x:c>
      <x:c r="K55" s="12" t="str">
        <x:f>IF($A55="","",IF($G55="Approved",$E55,0)-$I55-$J55)</x:f>
      </x:c>
      <x:c r="L55" s="12" t="str">
        <x:f>IF($A55="","",MAX(0,$D55-$I55))</x:f>
      </x:c>
    </x:row>
    <x:row r="56" ht="23" customHeight="1">
      <x:c r="A56" s="9"/>
      <x:c r="B56" s="9"/>
      <x:c r="C56" s="9"/>
      <x:c r="D56" s="11"/>
      <x:c r="E56" s="11"/>
      <x:c r="F56" s="9"/>
      <x:c r="G56" s="9"/>
      <x:c r="H56" s="13"/>
      <x:c r="I56" s="12" t="str">
        <x:f>IF($A56="","",SUMIFS('Movements'!$M$8:$M$107,'Movements'!$D$8:$D$107,$A56))</x:f>
      </x:c>
      <x:c r="J56" s="12" t="str">
        <x:f>IF($A56="","",SUMIFS('Movements'!$N$8:$N$107,'Movements'!$D$8:$D$107,$A56))</x:f>
      </x:c>
      <x:c r="K56" s="12" t="str">
        <x:f>IF($A56="","",IF($G56="Approved",$E56,0)-$I56-$J56)</x:f>
      </x:c>
      <x:c r="L56" s="12" t="str">
        <x:f>IF($A56="","",MAX(0,$D56-$I56))</x:f>
      </x:c>
    </x:row>
    <x:row r="57" ht="23" customHeight="1">
      <x:c r="A57" s="9"/>
      <x:c r="B57" s="9"/>
      <x:c r="C57" s="9"/>
      <x:c r="D57" s="11"/>
      <x:c r="E57" s="11"/>
      <x:c r="F57" s="9"/>
      <x:c r="G57" s="9"/>
      <x:c r="H57" s="13"/>
      <x:c r="I57" s="12" t="str">
        <x:f>IF($A57="","",SUMIFS('Movements'!$M$8:$M$107,'Movements'!$D$8:$D$107,$A57))</x:f>
      </x:c>
      <x:c r="J57" s="12" t="str">
        <x:f>IF($A57="","",SUMIFS('Movements'!$N$8:$N$107,'Movements'!$D$8:$D$107,$A57))</x:f>
      </x:c>
      <x:c r="K57" s="12" t="str">
        <x:f>IF($A57="","",IF($G57="Approved",$E57,0)-$I57-$J57)</x:f>
      </x:c>
      <x:c r="L57" s="12" t="str">
        <x:f>IF($A57="","",MAX(0,$D57-$I57))</x:f>
      </x:c>
    </x:row>
    <x:row r="58" ht="23" customHeight="1">
      <x:c r="A58" s="9"/>
      <x:c r="B58" s="9"/>
      <x:c r="C58" s="9"/>
      <x:c r="D58" s="11"/>
      <x:c r="E58" s="11"/>
      <x:c r="F58" s="9"/>
      <x:c r="G58" s="9"/>
      <x:c r="H58" s="13"/>
      <x:c r="I58" s="12" t="str">
        <x:f>IF($A58="","",SUMIFS('Movements'!$M$8:$M$107,'Movements'!$D$8:$D$107,$A58))</x:f>
      </x:c>
      <x:c r="J58" s="12" t="str">
        <x:f>IF($A58="","",SUMIFS('Movements'!$N$8:$N$107,'Movements'!$D$8:$D$107,$A58))</x:f>
      </x:c>
      <x:c r="K58" s="12" t="str">
        <x:f>IF($A58="","",IF($G58="Approved",$E58,0)-$I58-$J58)</x:f>
      </x:c>
      <x:c r="L58" s="12" t="str">
        <x:f>IF($A58="","",MAX(0,$D58-$I58))</x:f>
      </x:c>
    </x:row>
    <x:row r="59" ht="23" customHeight="1">
      <x:c r="A59" s="9"/>
      <x:c r="B59" s="9"/>
      <x:c r="C59" s="9"/>
      <x:c r="D59" s="11"/>
      <x:c r="E59" s="11"/>
      <x:c r="F59" s="9"/>
      <x:c r="G59" s="9"/>
      <x:c r="H59" s="13"/>
      <x:c r="I59" s="12" t="str">
        <x:f>IF($A59="","",SUMIFS('Movements'!$M$8:$M$107,'Movements'!$D$8:$D$107,$A59))</x:f>
      </x:c>
      <x:c r="J59" s="12" t="str">
        <x:f>IF($A59="","",SUMIFS('Movements'!$N$8:$N$107,'Movements'!$D$8:$D$107,$A59))</x:f>
      </x:c>
      <x:c r="K59" s="12" t="str">
        <x:f>IF($A59="","",IF($G59="Approved",$E59,0)-$I59-$J59)</x:f>
      </x:c>
      <x:c r="L59" s="12" t="str">
        <x:f>IF($A59="","",MAX(0,$D59-$I59))</x:f>
      </x:c>
    </x:row>
    <x:row r="60" ht="23" customHeight="1">
      <x:c r="A60" s="9"/>
      <x:c r="B60" s="9"/>
      <x:c r="C60" s="9"/>
      <x:c r="D60" s="11"/>
      <x:c r="E60" s="11"/>
      <x:c r="F60" s="9"/>
      <x:c r="G60" s="9"/>
      <x:c r="H60" s="13"/>
      <x:c r="I60" s="12" t="str">
        <x:f>IF($A60="","",SUMIFS('Movements'!$M$8:$M$107,'Movements'!$D$8:$D$107,$A60))</x:f>
      </x:c>
      <x:c r="J60" s="12" t="str">
        <x:f>IF($A60="","",SUMIFS('Movements'!$N$8:$N$107,'Movements'!$D$8:$D$107,$A60))</x:f>
      </x:c>
      <x:c r="K60" s="12" t="str">
        <x:f>IF($A60="","",IF($G60="Approved",$E60,0)-$I60-$J60)</x:f>
      </x:c>
      <x:c r="L60" s="12" t="str">
        <x:f>IF($A60="","",MAX(0,$D60-$I60))</x:f>
      </x:c>
    </x:row>
    <x:row r="61" ht="23" customHeight="1">
      <x:c r="A61" s="9"/>
      <x:c r="B61" s="9"/>
      <x:c r="C61" s="9"/>
      <x:c r="D61" s="11"/>
      <x:c r="E61" s="11"/>
      <x:c r="F61" s="9"/>
      <x:c r="G61" s="9"/>
      <x:c r="H61" s="13"/>
      <x:c r="I61" s="12" t="str">
        <x:f>IF($A61="","",SUMIFS('Movements'!$M$8:$M$107,'Movements'!$D$8:$D$107,$A61))</x:f>
      </x:c>
      <x:c r="J61" s="12" t="str">
        <x:f>IF($A61="","",SUMIFS('Movements'!$N$8:$N$107,'Movements'!$D$8:$D$107,$A61))</x:f>
      </x:c>
      <x:c r="K61" s="12" t="str">
        <x:f>IF($A61="","",IF($G61="Approved",$E61,0)-$I61-$J61)</x:f>
      </x:c>
      <x:c r="L61" s="12" t="str">
        <x:f>IF($A61="","",MAX(0,$D61-$I61))</x:f>
      </x:c>
    </x:row>
    <x:row r="62" ht="23" customHeight="1">
      <x:c r="A62" s="9"/>
      <x:c r="B62" s="9"/>
      <x:c r="C62" s="9"/>
      <x:c r="D62" s="11"/>
      <x:c r="E62" s="11"/>
      <x:c r="F62" s="9"/>
      <x:c r="G62" s="9"/>
      <x:c r="H62" s="13"/>
      <x:c r="I62" s="12" t="str">
        <x:f>IF($A62="","",SUMIFS('Movements'!$M$8:$M$107,'Movements'!$D$8:$D$107,$A62))</x:f>
      </x:c>
      <x:c r="J62" s="12" t="str">
        <x:f>IF($A62="","",SUMIFS('Movements'!$N$8:$N$107,'Movements'!$D$8:$D$107,$A62))</x:f>
      </x:c>
      <x:c r="K62" s="12" t="str">
        <x:f>IF($A62="","",IF($G62="Approved",$E62,0)-$I62-$J62)</x:f>
      </x:c>
      <x:c r="L62" s="12" t="str">
        <x:f>IF($A62="","",MAX(0,$D62-$I62))</x:f>
      </x:c>
    </x:row>
    <x:row r="63" ht="23" customHeight="1">
      <x:c r="A63" s="9"/>
      <x:c r="B63" s="9"/>
      <x:c r="C63" s="9"/>
      <x:c r="D63" s="11"/>
      <x:c r="E63" s="11"/>
      <x:c r="F63" s="9"/>
      <x:c r="G63" s="9"/>
      <x:c r="H63" s="13"/>
      <x:c r="I63" s="12" t="str">
        <x:f>IF($A63="","",SUMIFS('Movements'!$M$8:$M$107,'Movements'!$D$8:$D$107,$A63))</x:f>
      </x:c>
      <x:c r="J63" s="12" t="str">
        <x:f>IF($A63="","",SUMIFS('Movements'!$N$8:$N$107,'Movements'!$D$8:$D$107,$A63))</x:f>
      </x:c>
      <x:c r="K63" s="12" t="str">
        <x:f>IF($A63="","",IF($G63="Approved",$E63,0)-$I63-$J63)</x:f>
      </x:c>
      <x:c r="L63" s="12" t="str">
        <x:f>IF($A63="","",MAX(0,$D63-$I63))</x:f>
      </x:c>
    </x:row>
    <x:row r="64" ht="23" customHeight="1">
      <x:c r="A64" s="9"/>
      <x:c r="B64" s="9"/>
      <x:c r="C64" s="9"/>
      <x:c r="D64" s="11"/>
      <x:c r="E64" s="11"/>
      <x:c r="F64" s="9"/>
      <x:c r="G64" s="9"/>
      <x:c r="H64" s="13"/>
      <x:c r="I64" s="12" t="str">
        <x:f>IF($A64="","",SUMIFS('Movements'!$M$8:$M$107,'Movements'!$D$8:$D$107,$A64))</x:f>
      </x:c>
      <x:c r="J64" s="12" t="str">
        <x:f>IF($A64="","",SUMIFS('Movements'!$N$8:$N$107,'Movements'!$D$8:$D$107,$A64))</x:f>
      </x:c>
      <x:c r="K64" s="12" t="str">
        <x:f>IF($A64="","",IF($G64="Approved",$E64,0)-$I64-$J64)</x:f>
      </x:c>
      <x:c r="L64" s="12" t="str">
        <x:f>IF($A64="","",MAX(0,$D64-$I64))</x:f>
      </x:c>
    </x:row>
    <x:row r="65" ht="23" customHeight="1">
      <x:c r="A65" s="9"/>
      <x:c r="B65" s="9"/>
      <x:c r="C65" s="9"/>
      <x:c r="D65" s="11"/>
      <x:c r="E65" s="11"/>
      <x:c r="F65" s="9"/>
      <x:c r="G65" s="9"/>
      <x:c r="H65" s="13"/>
      <x:c r="I65" s="12" t="str">
        <x:f>IF($A65="","",SUMIFS('Movements'!$M$8:$M$107,'Movements'!$D$8:$D$107,$A65))</x:f>
      </x:c>
      <x:c r="J65" s="12" t="str">
        <x:f>IF($A65="","",SUMIFS('Movements'!$N$8:$N$107,'Movements'!$D$8:$D$107,$A65))</x:f>
      </x:c>
      <x:c r="K65" s="12" t="str">
        <x:f>IF($A65="","",IF($G65="Approved",$E65,0)-$I65-$J65)</x:f>
      </x:c>
      <x:c r="L65" s="12" t="str">
        <x:f>IF($A65="","",MAX(0,$D65-$I65))</x:f>
      </x:c>
    </x:row>
    <x:row r="66" ht="23" customHeight="1">
      <x:c r="A66" s="9"/>
      <x:c r="B66" s="9"/>
      <x:c r="C66" s="9"/>
      <x:c r="D66" s="11"/>
      <x:c r="E66" s="11"/>
      <x:c r="F66" s="9"/>
      <x:c r="G66" s="9"/>
      <x:c r="H66" s="13"/>
      <x:c r="I66" s="12" t="str">
        <x:f>IF($A66="","",SUMIFS('Movements'!$M$8:$M$107,'Movements'!$D$8:$D$107,$A66))</x:f>
      </x:c>
      <x:c r="J66" s="12" t="str">
        <x:f>IF($A66="","",SUMIFS('Movements'!$N$8:$N$107,'Movements'!$D$8:$D$107,$A66))</x:f>
      </x:c>
      <x:c r="K66" s="12" t="str">
        <x:f>IF($A66="","",IF($G66="Approved",$E66,0)-$I66-$J66)</x:f>
      </x:c>
      <x:c r="L66" s="12" t="str">
        <x:f>IF($A66="","",MAX(0,$D66-$I66))</x:f>
      </x:c>
    </x:row>
    <x:row r="67" ht="23" customHeight="1">
      <x:c r="A67" s="9"/>
      <x:c r="B67" s="9"/>
      <x:c r="C67" s="9"/>
      <x:c r="D67" s="11"/>
      <x:c r="E67" s="11"/>
      <x:c r="F67" s="9"/>
      <x:c r="G67" s="9"/>
      <x:c r="H67" s="13"/>
      <x:c r="I67" s="12" t="str">
        <x:f>IF($A67="","",SUMIFS('Movements'!$M$8:$M$107,'Movements'!$D$8:$D$107,$A67))</x:f>
      </x:c>
      <x:c r="J67" s="12" t="str">
        <x:f>IF($A67="","",SUMIFS('Movements'!$N$8:$N$107,'Movements'!$D$8:$D$107,$A67))</x:f>
      </x:c>
      <x:c r="K67" s="12" t="str">
        <x:f>IF($A67="","",IF($G67="Approved",$E67,0)-$I67-$J67)</x:f>
      </x:c>
      <x:c r="L67" s="12" t="str">
        <x:f>IF($A67="","",MAX(0,$D67-$I67))</x:f>
      </x:c>
    </x:row>
    <x:row r="68" ht="23" customHeight="1">
      <x:c r="A68" s="9"/>
      <x:c r="B68" s="9"/>
      <x:c r="C68" s="9"/>
      <x:c r="D68" s="11"/>
      <x:c r="E68" s="11"/>
      <x:c r="F68" s="9"/>
      <x:c r="G68" s="9"/>
      <x:c r="H68" s="13"/>
      <x:c r="I68" s="12" t="str">
        <x:f>IF($A68="","",SUMIFS('Movements'!$M$8:$M$107,'Movements'!$D$8:$D$107,$A68))</x:f>
      </x:c>
      <x:c r="J68" s="12" t="str">
        <x:f>IF($A68="","",SUMIFS('Movements'!$N$8:$N$107,'Movements'!$D$8:$D$107,$A68))</x:f>
      </x:c>
      <x:c r="K68" s="12" t="str">
        <x:f>IF($A68="","",IF($G68="Approved",$E68,0)-$I68-$J68)</x:f>
      </x:c>
      <x:c r="L68" s="12" t="str">
        <x:f>IF($A68="","",MAX(0,$D68-$I68))</x:f>
      </x:c>
    </x:row>
    <x:row r="69" ht="23" customHeight="1">
      <x:c r="A69" s="9"/>
      <x:c r="B69" s="9"/>
      <x:c r="C69" s="9"/>
      <x:c r="D69" s="11"/>
      <x:c r="E69" s="11"/>
      <x:c r="F69" s="9"/>
      <x:c r="G69" s="9"/>
      <x:c r="H69" s="13"/>
      <x:c r="I69" s="12" t="str">
        <x:f>IF($A69="","",SUMIFS('Movements'!$M$8:$M$107,'Movements'!$D$8:$D$107,$A69))</x:f>
      </x:c>
      <x:c r="J69" s="12" t="str">
        <x:f>IF($A69="","",SUMIFS('Movements'!$N$8:$N$107,'Movements'!$D$8:$D$107,$A69))</x:f>
      </x:c>
      <x:c r="K69" s="12" t="str">
        <x:f>IF($A69="","",IF($G69="Approved",$E69,0)-$I69-$J69)</x:f>
      </x:c>
      <x:c r="L69" s="12" t="str">
        <x:f>IF($A69="","",MAX(0,$D69-$I69))</x:f>
      </x:c>
    </x:row>
    <x:row r="70" ht="23" customHeight="1">
      <x:c r="A70" s="9"/>
      <x:c r="B70" s="9"/>
      <x:c r="C70" s="9"/>
      <x:c r="D70" s="11"/>
      <x:c r="E70" s="11"/>
      <x:c r="F70" s="9"/>
      <x:c r="G70" s="9"/>
      <x:c r="H70" s="13"/>
      <x:c r="I70" s="12" t="str">
        <x:f>IF($A70="","",SUMIFS('Movements'!$M$8:$M$107,'Movements'!$D$8:$D$107,$A70))</x:f>
      </x:c>
      <x:c r="J70" s="12" t="str">
        <x:f>IF($A70="","",SUMIFS('Movements'!$N$8:$N$107,'Movements'!$D$8:$D$107,$A70))</x:f>
      </x:c>
      <x:c r="K70" s="12" t="str">
        <x:f>IF($A70="","",IF($G70="Approved",$E70,0)-$I70-$J70)</x:f>
      </x:c>
      <x:c r="L70" s="12" t="str">
        <x:f>IF($A70="","",MAX(0,$D70-$I70))</x:f>
      </x:c>
    </x:row>
    <x:row r="71" ht="23" customHeight="1">
      <x:c r="A71" s="9"/>
      <x:c r="B71" s="9"/>
      <x:c r="C71" s="9"/>
      <x:c r="D71" s="11"/>
      <x:c r="E71" s="11"/>
      <x:c r="F71" s="9"/>
      <x:c r="G71" s="9"/>
      <x:c r="H71" s="13"/>
      <x:c r="I71" s="12" t="str">
        <x:f>IF($A71="","",SUMIFS('Movements'!$M$8:$M$107,'Movements'!$D$8:$D$107,$A71))</x:f>
      </x:c>
      <x:c r="J71" s="12" t="str">
        <x:f>IF($A71="","",SUMIFS('Movements'!$N$8:$N$107,'Movements'!$D$8:$D$107,$A71))</x:f>
      </x:c>
      <x:c r="K71" s="12" t="str">
        <x:f>IF($A71="","",IF($G71="Approved",$E71,0)-$I71-$J71)</x:f>
      </x:c>
      <x:c r="L71" s="12" t="str">
        <x:f>IF($A71="","",MAX(0,$D71-$I71))</x:f>
      </x:c>
    </x:row>
    <x:row r="72" ht="23" customHeight="1">
      <x:c r="A72" s="9"/>
      <x:c r="B72" s="9"/>
      <x:c r="C72" s="9"/>
      <x:c r="D72" s="11"/>
      <x:c r="E72" s="11"/>
      <x:c r="F72" s="9"/>
      <x:c r="G72" s="9"/>
      <x:c r="H72" s="13"/>
      <x:c r="I72" s="12" t="str">
        <x:f>IF($A72="","",SUMIFS('Movements'!$M$8:$M$107,'Movements'!$D$8:$D$107,$A72))</x:f>
      </x:c>
      <x:c r="J72" s="12" t="str">
        <x:f>IF($A72="","",SUMIFS('Movements'!$N$8:$N$107,'Movements'!$D$8:$D$107,$A72))</x:f>
      </x:c>
      <x:c r="K72" s="12" t="str">
        <x:f>IF($A72="","",IF($G72="Approved",$E72,0)-$I72-$J72)</x:f>
      </x:c>
      <x:c r="L72" s="12" t="str">
        <x:f>IF($A72="","",MAX(0,$D72-$I72))</x:f>
      </x:c>
    </x:row>
    <x:row r="73" ht="23" customHeight="1">
      <x:c r="A73" s="9"/>
      <x:c r="B73" s="9"/>
      <x:c r="C73" s="9"/>
      <x:c r="D73" s="11"/>
      <x:c r="E73" s="11"/>
      <x:c r="F73" s="9"/>
      <x:c r="G73" s="9"/>
      <x:c r="H73" s="13"/>
      <x:c r="I73" s="12" t="str">
        <x:f>IF($A73="","",SUMIFS('Movements'!$M$8:$M$107,'Movements'!$D$8:$D$107,$A73))</x:f>
      </x:c>
      <x:c r="J73" s="12" t="str">
        <x:f>IF($A73="","",SUMIFS('Movements'!$N$8:$N$107,'Movements'!$D$8:$D$107,$A73))</x:f>
      </x:c>
      <x:c r="K73" s="12" t="str">
        <x:f>IF($A73="","",IF($G73="Approved",$E73,0)-$I73-$J73)</x:f>
      </x:c>
      <x:c r="L73" s="12" t="str">
        <x:f>IF($A73="","",MAX(0,$D73-$I73))</x:f>
      </x:c>
    </x:row>
    <x:row r="74" ht="23" customHeight="1">
      <x:c r="A74" s="9"/>
      <x:c r="B74" s="9"/>
      <x:c r="C74" s="9"/>
      <x:c r="D74" s="11"/>
      <x:c r="E74" s="11"/>
      <x:c r="F74" s="9"/>
      <x:c r="G74" s="9"/>
      <x:c r="H74" s="13"/>
      <x:c r="I74" s="12" t="str">
        <x:f>IF($A74="","",SUMIFS('Movements'!$M$8:$M$107,'Movements'!$D$8:$D$107,$A74))</x:f>
      </x:c>
      <x:c r="J74" s="12" t="str">
        <x:f>IF($A74="","",SUMIFS('Movements'!$N$8:$N$107,'Movements'!$D$8:$D$107,$A74))</x:f>
      </x:c>
      <x:c r="K74" s="12" t="str">
        <x:f>IF($A74="","",IF($G74="Approved",$E74,0)-$I74-$J74)</x:f>
      </x:c>
      <x:c r="L74" s="12" t="str">
        <x:f>IF($A74="","",MAX(0,$D74-$I74))</x:f>
      </x:c>
    </x:row>
    <x:row r="75" ht="23" customHeight="1">
      <x:c r="A75" s="9"/>
      <x:c r="B75" s="9"/>
      <x:c r="C75" s="9"/>
      <x:c r="D75" s="11"/>
      <x:c r="E75" s="11"/>
      <x:c r="F75" s="9"/>
      <x:c r="G75" s="9"/>
      <x:c r="H75" s="13"/>
      <x:c r="I75" s="12" t="str">
        <x:f>IF($A75="","",SUMIFS('Movements'!$M$8:$M$107,'Movements'!$D$8:$D$107,$A75))</x:f>
      </x:c>
      <x:c r="J75" s="12" t="str">
        <x:f>IF($A75="","",SUMIFS('Movements'!$N$8:$N$107,'Movements'!$D$8:$D$107,$A75))</x:f>
      </x:c>
      <x:c r="K75" s="12" t="str">
        <x:f>IF($A75="","",IF($G75="Approved",$E75,0)-$I75-$J75)</x:f>
      </x:c>
      <x:c r="L75" s="12" t="str">
        <x:f>IF($A75="","",MAX(0,$D75-$I75))</x:f>
      </x:c>
    </x:row>
    <x:row r="76" ht="23" customHeight="1">
      <x:c r="A76" s="9"/>
      <x:c r="B76" s="9"/>
      <x:c r="C76" s="9"/>
      <x:c r="D76" s="11"/>
      <x:c r="E76" s="11"/>
      <x:c r="F76" s="9"/>
      <x:c r="G76" s="9"/>
      <x:c r="H76" s="13"/>
      <x:c r="I76" s="12" t="str">
        <x:f>IF($A76="","",SUMIFS('Movements'!$M$8:$M$107,'Movements'!$D$8:$D$107,$A76))</x:f>
      </x:c>
      <x:c r="J76" s="12" t="str">
        <x:f>IF($A76="","",SUMIFS('Movements'!$N$8:$N$107,'Movements'!$D$8:$D$107,$A76))</x:f>
      </x:c>
      <x:c r="K76" s="12" t="str">
        <x:f>IF($A76="","",IF($G76="Approved",$E76,0)-$I76-$J76)</x:f>
      </x:c>
      <x:c r="L76" s="12" t="str">
        <x:f>IF($A76="","",MAX(0,$D76-$I76))</x:f>
      </x:c>
    </x:row>
    <x:row r="77" ht="23" customHeight="1">
      <x:c r="A77" s="9"/>
      <x:c r="B77" s="9"/>
      <x:c r="C77" s="9"/>
      <x:c r="D77" s="11"/>
      <x:c r="E77" s="11"/>
      <x:c r="F77" s="9"/>
      <x:c r="G77" s="9"/>
      <x:c r="H77" s="13"/>
      <x:c r="I77" s="12" t="str">
        <x:f>IF($A77="","",SUMIFS('Movements'!$M$8:$M$107,'Movements'!$D$8:$D$107,$A77))</x:f>
      </x:c>
      <x:c r="J77" s="12" t="str">
        <x:f>IF($A77="","",SUMIFS('Movements'!$N$8:$N$107,'Movements'!$D$8:$D$107,$A77))</x:f>
      </x:c>
      <x:c r="K77" s="12" t="str">
        <x:f>IF($A77="","",IF($G77="Approved",$E77,0)-$I77-$J77)</x:f>
      </x:c>
      <x:c r="L77" s="12" t="str">
        <x:f>IF($A77="","",MAX(0,$D77-$I77))</x:f>
      </x:c>
    </x:row>
    <x:row r="78" ht="23" customHeight="1">
      <x:c r="A78" s="9"/>
      <x:c r="B78" s="9"/>
      <x:c r="C78" s="9"/>
      <x:c r="D78" s="11"/>
      <x:c r="E78" s="11"/>
      <x:c r="F78" s="9"/>
      <x:c r="G78" s="9"/>
      <x:c r="H78" s="13"/>
      <x:c r="I78" s="12" t="str">
        <x:f>IF($A78="","",SUMIFS('Movements'!$M$8:$M$107,'Movements'!$D$8:$D$107,$A78))</x:f>
      </x:c>
      <x:c r="J78" s="12" t="str">
        <x:f>IF($A78="","",SUMIFS('Movements'!$N$8:$N$107,'Movements'!$D$8:$D$107,$A78))</x:f>
      </x:c>
      <x:c r="K78" s="12" t="str">
        <x:f>IF($A78="","",IF($G78="Approved",$E78,0)-$I78-$J78)</x:f>
      </x:c>
      <x:c r="L78" s="12" t="str">
        <x:f>IF($A78="","",MAX(0,$D78-$I78))</x:f>
      </x:c>
    </x:row>
    <x:row r="79" ht="23" customHeight="1">
      <x:c r="A79" s="9"/>
      <x:c r="B79" s="9"/>
      <x:c r="C79" s="9"/>
      <x:c r="D79" s="11"/>
      <x:c r="E79" s="11"/>
      <x:c r="F79" s="9"/>
      <x:c r="G79" s="9"/>
      <x:c r="H79" s="13"/>
      <x:c r="I79" s="12" t="str">
        <x:f>IF($A79="","",SUMIFS('Movements'!$M$8:$M$107,'Movements'!$D$8:$D$107,$A79))</x:f>
      </x:c>
      <x:c r="J79" s="12" t="str">
        <x:f>IF($A79="","",SUMIFS('Movements'!$N$8:$N$107,'Movements'!$D$8:$D$107,$A79))</x:f>
      </x:c>
      <x:c r="K79" s="12" t="str">
        <x:f>IF($A79="","",IF($G79="Approved",$E79,0)-$I79-$J79)</x:f>
      </x:c>
      <x:c r="L79" s="12" t="str">
        <x:f>IF($A79="","",MAX(0,$D79-$I79))</x:f>
      </x:c>
    </x:row>
    <x:row r="80" ht="23" customHeight="1">
      <x:c r="A80" s="9"/>
      <x:c r="B80" s="9"/>
      <x:c r="C80" s="9"/>
      <x:c r="D80" s="11"/>
      <x:c r="E80" s="11"/>
      <x:c r="F80" s="9"/>
      <x:c r="G80" s="9"/>
      <x:c r="H80" s="13"/>
      <x:c r="I80" s="12" t="str">
        <x:f>IF($A80="","",SUMIFS('Movements'!$M$8:$M$107,'Movements'!$D$8:$D$107,$A80))</x:f>
      </x:c>
      <x:c r="J80" s="12" t="str">
        <x:f>IF($A80="","",SUMIFS('Movements'!$N$8:$N$107,'Movements'!$D$8:$D$107,$A80))</x:f>
      </x:c>
      <x:c r="K80" s="12" t="str">
        <x:f>IF($A80="","",IF($G80="Approved",$E80,0)-$I80-$J80)</x:f>
      </x:c>
      <x:c r="L80" s="12" t="str">
        <x:f>IF($A80="","",MAX(0,$D80-$I80))</x:f>
      </x:c>
    </x:row>
    <x:row r="81" ht="23" customHeight="1">
      <x:c r="A81" s="9"/>
      <x:c r="B81" s="9"/>
      <x:c r="C81" s="9"/>
      <x:c r="D81" s="11"/>
      <x:c r="E81" s="11"/>
      <x:c r="F81" s="9"/>
      <x:c r="G81" s="9"/>
      <x:c r="H81" s="13"/>
      <x:c r="I81" s="12" t="str">
        <x:f>IF($A81="","",SUMIFS('Movements'!$M$8:$M$107,'Movements'!$D$8:$D$107,$A81))</x:f>
      </x:c>
      <x:c r="J81" s="12" t="str">
        <x:f>IF($A81="","",SUMIFS('Movements'!$N$8:$N$107,'Movements'!$D$8:$D$107,$A81))</x:f>
      </x:c>
      <x:c r="K81" s="12" t="str">
        <x:f>IF($A81="","",IF($G81="Approved",$E81,0)-$I81-$J81)</x:f>
      </x:c>
      <x:c r="L81" s="12" t="str">
        <x:f>IF($A81="","",MAX(0,$D81-$I81))</x:f>
      </x:c>
    </x:row>
    <x:row r="82" ht="23" customHeight="1">
      <x:c r="A82" s="9"/>
      <x:c r="B82" s="9"/>
      <x:c r="C82" s="9"/>
      <x:c r="D82" s="11"/>
      <x:c r="E82" s="11"/>
      <x:c r="F82" s="9"/>
      <x:c r="G82" s="9"/>
      <x:c r="H82" s="13"/>
      <x:c r="I82" s="12" t="str">
        <x:f>IF($A82="","",SUMIFS('Movements'!$M$8:$M$107,'Movements'!$D$8:$D$107,$A82))</x:f>
      </x:c>
      <x:c r="J82" s="12" t="str">
        <x:f>IF($A82="","",SUMIFS('Movements'!$N$8:$N$107,'Movements'!$D$8:$D$107,$A82))</x:f>
      </x:c>
      <x:c r="K82" s="12" t="str">
        <x:f>IF($A82="","",IF($G82="Approved",$E82,0)-$I82-$J82)</x:f>
      </x:c>
      <x:c r="L82" s="12" t="str">
        <x:f>IF($A82="","",MAX(0,$D82-$I82))</x:f>
      </x:c>
    </x:row>
    <x:row r="83" ht="23" customHeight="1">
      <x:c r="A83" s="9"/>
      <x:c r="B83" s="9"/>
      <x:c r="C83" s="9"/>
      <x:c r="D83" s="11"/>
      <x:c r="E83" s="11"/>
      <x:c r="F83" s="9"/>
      <x:c r="G83" s="9"/>
      <x:c r="H83" s="13"/>
      <x:c r="I83" s="12" t="str">
        <x:f>IF($A83="","",SUMIFS('Movements'!$M$8:$M$107,'Movements'!$D$8:$D$107,$A83))</x:f>
      </x:c>
      <x:c r="J83" s="12" t="str">
        <x:f>IF($A83="","",SUMIFS('Movements'!$N$8:$N$107,'Movements'!$D$8:$D$107,$A83))</x:f>
      </x:c>
      <x:c r="K83" s="12" t="str">
        <x:f>IF($A83="","",IF($G83="Approved",$E83,0)-$I83-$J83)</x:f>
      </x:c>
      <x:c r="L83" s="12" t="str">
        <x:f>IF($A83="","",MAX(0,$D83-$I83))</x:f>
      </x:c>
    </x:row>
    <x:row r="84" ht="23" customHeight="1">
      <x:c r="A84" s="9"/>
      <x:c r="B84" s="9"/>
      <x:c r="C84" s="9"/>
      <x:c r="D84" s="11"/>
      <x:c r="E84" s="11"/>
      <x:c r="F84" s="9"/>
      <x:c r="G84" s="9"/>
      <x:c r="H84" s="13"/>
      <x:c r="I84" s="12" t="str">
        <x:f>IF($A84="","",SUMIFS('Movements'!$M$8:$M$107,'Movements'!$D$8:$D$107,$A84))</x:f>
      </x:c>
      <x:c r="J84" s="12" t="str">
        <x:f>IF($A84="","",SUMIFS('Movements'!$N$8:$N$107,'Movements'!$D$8:$D$107,$A84))</x:f>
      </x:c>
      <x:c r="K84" s="12" t="str">
        <x:f>IF($A84="","",IF($G84="Approved",$E84,0)-$I84-$J84)</x:f>
      </x:c>
      <x:c r="L84" s="12" t="str">
        <x:f>IF($A84="","",MAX(0,$D84-$I84))</x:f>
      </x:c>
    </x:row>
    <x:row r="85" ht="23" customHeight="1">
      <x:c r="A85" s="9"/>
      <x:c r="B85" s="9"/>
      <x:c r="C85" s="9"/>
      <x:c r="D85" s="11"/>
      <x:c r="E85" s="11"/>
      <x:c r="F85" s="9"/>
      <x:c r="G85" s="9"/>
      <x:c r="H85" s="13"/>
      <x:c r="I85" s="12" t="str">
        <x:f>IF($A85="","",SUMIFS('Movements'!$M$8:$M$107,'Movements'!$D$8:$D$107,$A85))</x:f>
      </x:c>
      <x:c r="J85" s="12" t="str">
        <x:f>IF($A85="","",SUMIFS('Movements'!$N$8:$N$107,'Movements'!$D$8:$D$107,$A85))</x:f>
      </x:c>
      <x:c r="K85" s="12" t="str">
        <x:f>IF($A85="","",IF($G85="Approved",$E85,0)-$I85-$J85)</x:f>
      </x:c>
      <x:c r="L85" s="12" t="str">
        <x:f>IF($A85="","",MAX(0,$D85-$I85))</x:f>
      </x:c>
    </x:row>
    <x:row r="86" ht="23" customHeight="1">
      <x:c r="A86" s="9"/>
      <x:c r="B86" s="9"/>
      <x:c r="C86" s="9"/>
      <x:c r="D86" s="11"/>
      <x:c r="E86" s="11"/>
      <x:c r="F86" s="9"/>
      <x:c r="G86" s="9"/>
      <x:c r="H86" s="13"/>
      <x:c r="I86" s="12" t="str">
        <x:f>IF($A86="","",SUMIFS('Movements'!$M$8:$M$107,'Movements'!$D$8:$D$107,$A86))</x:f>
      </x:c>
      <x:c r="J86" s="12" t="str">
        <x:f>IF($A86="","",SUMIFS('Movements'!$N$8:$N$107,'Movements'!$D$8:$D$107,$A86))</x:f>
      </x:c>
      <x:c r="K86" s="12" t="str">
        <x:f>IF($A86="","",IF($G86="Approved",$E86,0)-$I86-$J86)</x:f>
      </x:c>
      <x:c r="L86" s="12" t="str">
        <x:f>IF($A86="","",MAX(0,$D86-$I86))</x:f>
      </x:c>
    </x:row>
    <x:row r="87" ht="23" customHeight="1">
      <x:c r="A87" s="9"/>
      <x:c r="B87" s="9"/>
      <x:c r="C87" s="9"/>
      <x:c r="D87" s="11"/>
      <x:c r="E87" s="11"/>
      <x:c r="F87" s="9"/>
      <x:c r="G87" s="9"/>
      <x:c r="H87" s="13"/>
      <x:c r="I87" s="12" t="str">
        <x:f>IF($A87="","",SUMIFS('Movements'!$M$8:$M$107,'Movements'!$D$8:$D$107,$A87))</x:f>
      </x:c>
      <x:c r="J87" s="12" t="str">
        <x:f>IF($A87="","",SUMIFS('Movements'!$N$8:$N$107,'Movements'!$D$8:$D$107,$A87))</x:f>
      </x:c>
      <x:c r="K87" s="12" t="str">
        <x:f>IF($A87="","",IF($G87="Approved",$E87,0)-$I87-$J87)</x:f>
      </x:c>
      <x:c r="L87" s="12" t="str">
        <x:f>IF($A87="","",MAX(0,$D87-$I87))</x:f>
      </x:c>
    </x:row>
    <x:row r="88" ht="23" customHeight="1">
      <x:c r="A88" s="9"/>
      <x:c r="B88" s="9"/>
      <x:c r="C88" s="9"/>
      <x:c r="D88" s="11"/>
      <x:c r="E88" s="11"/>
      <x:c r="F88" s="9"/>
      <x:c r="G88" s="9"/>
      <x:c r="H88" s="13"/>
      <x:c r="I88" s="12" t="str">
        <x:f>IF($A88="","",SUMIFS('Movements'!$M$8:$M$107,'Movements'!$D$8:$D$107,$A88))</x:f>
      </x:c>
      <x:c r="J88" s="12" t="str">
        <x:f>IF($A88="","",SUMIFS('Movements'!$N$8:$N$107,'Movements'!$D$8:$D$107,$A88))</x:f>
      </x:c>
      <x:c r="K88" s="12" t="str">
        <x:f>IF($A88="","",IF($G88="Approved",$E88,0)-$I88-$J88)</x:f>
      </x:c>
      <x:c r="L88" s="12" t="str">
        <x:f>IF($A88="","",MAX(0,$D88-$I88))</x:f>
      </x:c>
    </x:row>
    <x:row r="89" ht="23" customHeight="1">
      <x:c r="A89" s="9"/>
      <x:c r="B89" s="9"/>
      <x:c r="C89" s="9"/>
      <x:c r="D89" s="11"/>
      <x:c r="E89" s="11"/>
      <x:c r="F89" s="9"/>
      <x:c r="G89" s="9"/>
      <x:c r="H89" s="13"/>
      <x:c r="I89" s="12" t="str">
        <x:f>IF($A89="","",SUMIFS('Movements'!$M$8:$M$107,'Movements'!$D$8:$D$107,$A89))</x:f>
      </x:c>
      <x:c r="J89" s="12" t="str">
        <x:f>IF($A89="","",SUMIFS('Movements'!$N$8:$N$107,'Movements'!$D$8:$D$107,$A89))</x:f>
      </x:c>
      <x:c r="K89" s="12" t="str">
        <x:f>IF($A89="","",IF($G89="Approved",$E89,0)-$I89-$J89)</x:f>
      </x:c>
      <x:c r="L89" s="12" t="str">
        <x:f>IF($A89="","",MAX(0,$D89-$I89))</x:f>
      </x:c>
    </x:row>
    <x:row r="90" ht="23" customHeight="1">
      <x:c r="A90" s="9"/>
      <x:c r="B90" s="9"/>
      <x:c r="C90" s="9"/>
      <x:c r="D90" s="11"/>
      <x:c r="E90" s="11"/>
      <x:c r="F90" s="9"/>
      <x:c r="G90" s="9"/>
      <x:c r="H90" s="13"/>
      <x:c r="I90" s="12" t="str">
        <x:f>IF($A90="","",SUMIFS('Movements'!$M$8:$M$107,'Movements'!$D$8:$D$107,$A90))</x:f>
      </x:c>
      <x:c r="J90" s="12" t="str">
        <x:f>IF($A90="","",SUMIFS('Movements'!$N$8:$N$107,'Movements'!$D$8:$D$107,$A90))</x:f>
      </x:c>
      <x:c r="K90" s="12" t="str">
        <x:f>IF($A90="","",IF($G90="Approved",$E90,0)-$I90-$J90)</x:f>
      </x:c>
      <x:c r="L90" s="12" t="str">
        <x:f>IF($A90="","",MAX(0,$D90-$I90))</x:f>
      </x:c>
    </x:row>
    <x:row r="91" ht="23" customHeight="1">
      <x:c r="A91" s="9"/>
      <x:c r="B91" s="9"/>
      <x:c r="C91" s="9"/>
      <x:c r="D91" s="11"/>
      <x:c r="E91" s="11"/>
      <x:c r="F91" s="9"/>
      <x:c r="G91" s="9"/>
      <x:c r="H91" s="13"/>
      <x:c r="I91" s="12" t="str">
        <x:f>IF($A91="","",SUMIFS('Movements'!$M$8:$M$107,'Movements'!$D$8:$D$107,$A91))</x:f>
      </x:c>
      <x:c r="J91" s="12" t="str">
        <x:f>IF($A91="","",SUMIFS('Movements'!$N$8:$N$107,'Movements'!$D$8:$D$107,$A91))</x:f>
      </x:c>
      <x:c r="K91" s="12" t="str">
        <x:f>IF($A91="","",IF($G91="Approved",$E91,0)-$I91-$J91)</x:f>
      </x:c>
      <x:c r="L91" s="12" t="str">
        <x:f>IF($A91="","",MAX(0,$D91-$I91))</x:f>
      </x:c>
    </x:row>
    <x:row r="92" ht="23" customHeight="1">
      <x:c r="A92" s="9"/>
      <x:c r="B92" s="9"/>
      <x:c r="C92" s="9"/>
      <x:c r="D92" s="11"/>
      <x:c r="E92" s="11"/>
      <x:c r="F92" s="9"/>
      <x:c r="G92" s="9"/>
      <x:c r="H92" s="13"/>
      <x:c r="I92" s="12" t="str">
        <x:f>IF($A92="","",SUMIFS('Movements'!$M$8:$M$107,'Movements'!$D$8:$D$107,$A92))</x:f>
      </x:c>
      <x:c r="J92" s="12" t="str">
        <x:f>IF($A92="","",SUMIFS('Movements'!$N$8:$N$107,'Movements'!$D$8:$D$107,$A92))</x:f>
      </x:c>
      <x:c r="K92" s="12" t="str">
        <x:f>IF($A92="","",IF($G92="Approved",$E92,0)-$I92-$J92)</x:f>
      </x:c>
      <x:c r="L92" s="12" t="str">
        <x:f>IF($A92="","",MAX(0,$D92-$I92))</x:f>
      </x:c>
    </x:row>
    <x:row r="93" ht="23" customHeight="1">
      <x:c r="A93" s="9"/>
      <x:c r="B93" s="9"/>
      <x:c r="C93" s="9"/>
      <x:c r="D93" s="11"/>
      <x:c r="E93" s="11"/>
      <x:c r="F93" s="9"/>
      <x:c r="G93" s="9"/>
      <x:c r="H93" s="13"/>
      <x:c r="I93" s="12" t="str">
        <x:f>IF($A93="","",SUMIFS('Movements'!$M$8:$M$107,'Movements'!$D$8:$D$107,$A93))</x:f>
      </x:c>
      <x:c r="J93" s="12" t="str">
        <x:f>IF($A93="","",SUMIFS('Movements'!$N$8:$N$107,'Movements'!$D$8:$D$107,$A93))</x:f>
      </x:c>
      <x:c r="K93" s="12" t="str">
        <x:f>IF($A93="","",IF($G93="Approved",$E93,0)-$I93-$J93)</x:f>
      </x:c>
      <x:c r="L93" s="12" t="str">
        <x:f>IF($A93="","",MAX(0,$D93-$I93))</x:f>
      </x:c>
    </x:row>
    <x:row r="94" ht="23" customHeight="1">
      <x:c r="A94" s="9"/>
      <x:c r="B94" s="9"/>
      <x:c r="C94" s="9"/>
      <x:c r="D94" s="11"/>
      <x:c r="E94" s="11"/>
      <x:c r="F94" s="9"/>
      <x:c r="G94" s="9"/>
      <x:c r="H94" s="13"/>
      <x:c r="I94" s="12" t="str">
        <x:f>IF($A94="","",SUMIFS('Movements'!$M$8:$M$107,'Movements'!$D$8:$D$107,$A94))</x:f>
      </x:c>
      <x:c r="J94" s="12" t="str">
        <x:f>IF($A94="","",SUMIFS('Movements'!$N$8:$N$107,'Movements'!$D$8:$D$107,$A94))</x:f>
      </x:c>
      <x:c r="K94" s="12" t="str">
        <x:f>IF($A94="","",IF($G94="Approved",$E94,0)-$I94-$J94)</x:f>
      </x:c>
      <x:c r="L94" s="12" t="str">
        <x:f>IF($A94="","",MAX(0,$D94-$I94))</x:f>
      </x:c>
    </x:row>
    <x:row r="95" ht="23" customHeight="1">
      <x:c r="A95" s="9"/>
      <x:c r="B95" s="9"/>
      <x:c r="C95" s="9"/>
      <x:c r="D95" s="11"/>
      <x:c r="E95" s="11"/>
      <x:c r="F95" s="9"/>
      <x:c r="G95" s="9"/>
      <x:c r="H95" s="13"/>
      <x:c r="I95" s="12" t="str">
        <x:f>IF($A95="","",SUMIFS('Movements'!$M$8:$M$107,'Movements'!$D$8:$D$107,$A95))</x:f>
      </x:c>
      <x:c r="J95" s="12" t="str">
        <x:f>IF($A95="","",SUMIFS('Movements'!$N$8:$N$107,'Movements'!$D$8:$D$107,$A95))</x:f>
      </x:c>
      <x:c r="K95" s="12" t="str">
        <x:f>IF($A95="","",IF($G95="Approved",$E95,0)-$I95-$J95)</x:f>
      </x:c>
      <x:c r="L95" s="12" t="str">
        <x:f>IF($A95="","",MAX(0,$D95-$I95))</x:f>
      </x:c>
    </x:row>
    <x:row r="96" ht="23" customHeight="1">
      <x:c r="A96" s="9"/>
      <x:c r="B96" s="9"/>
      <x:c r="C96" s="9"/>
      <x:c r="D96" s="11"/>
      <x:c r="E96" s="11"/>
      <x:c r="F96" s="9"/>
      <x:c r="G96" s="9"/>
      <x:c r="H96" s="13"/>
      <x:c r="I96" s="12" t="str">
        <x:f>IF($A96="","",SUMIFS('Movements'!$M$8:$M$107,'Movements'!$D$8:$D$107,$A96))</x:f>
      </x:c>
      <x:c r="J96" s="12" t="str">
        <x:f>IF($A96="","",SUMIFS('Movements'!$N$8:$N$107,'Movements'!$D$8:$D$107,$A96))</x:f>
      </x:c>
      <x:c r="K96" s="12" t="str">
        <x:f>IF($A96="","",IF($G96="Approved",$E96,0)-$I96-$J96)</x:f>
      </x:c>
      <x:c r="L96" s="12" t="str">
        <x:f>IF($A96="","",MAX(0,$D96-$I96))</x:f>
      </x:c>
    </x:row>
    <x:row r="97" ht="23" customHeight="1">
      <x:c r="A97" s="9"/>
      <x:c r="B97" s="9"/>
      <x:c r="C97" s="9"/>
      <x:c r="D97" s="11"/>
      <x:c r="E97" s="11"/>
      <x:c r="F97" s="9"/>
      <x:c r="G97" s="9"/>
      <x:c r="H97" s="13"/>
      <x:c r="I97" s="12" t="str">
        <x:f>IF($A97="","",SUMIFS('Movements'!$M$8:$M$107,'Movements'!$D$8:$D$107,$A97))</x:f>
      </x:c>
      <x:c r="J97" s="12" t="str">
        <x:f>IF($A97="","",SUMIFS('Movements'!$N$8:$N$107,'Movements'!$D$8:$D$107,$A97))</x:f>
      </x:c>
      <x:c r="K97" s="12" t="str">
        <x:f>IF($A97="","",IF($G97="Approved",$E97,0)-$I97-$J97)</x:f>
      </x:c>
      <x:c r="L97" s="12" t="str">
        <x:f>IF($A97="","",MAX(0,$D97-$I97))</x:f>
      </x:c>
    </x:row>
    <x:row r="98" ht="23" customHeight="1">
      <x:c r="A98" s="9"/>
      <x:c r="B98" s="9"/>
      <x:c r="C98" s="9"/>
      <x:c r="D98" s="11"/>
      <x:c r="E98" s="11"/>
      <x:c r="F98" s="9"/>
      <x:c r="G98" s="9"/>
      <x:c r="H98" s="13"/>
      <x:c r="I98" s="12" t="str">
        <x:f>IF($A98="","",SUMIFS('Movements'!$M$8:$M$107,'Movements'!$D$8:$D$107,$A98))</x:f>
      </x:c>
      <x:c r="J98" s="12" t="str">
        <x:f>IF($A98="","",SUMIFS('Movements'!$N$8:$N$107,'Movements'!$D$8:$D$107,$A98))</x:f>
      </x:c>
      <x:c r="K98" s="12" t="str">
        <x:f>IF($A98="","",IF($G98="Approved",$E98,0)-$I98-$J98)</x:f>
      </x:c>
      <x:c r="L98" s="12" t="str">
        <x:f>IF($A98="","",MAX(0,$D98-$I98))</x:f>
      </x:c>
    </x:row>
    <x:row r="99" ht="23" customHeight="1">
      <x:c r="A99" s="9"/>
      <x:c r="B99" s="9"/>
      <x:c r="C99" s="9"/>
      <x:c r="D99" s="11"/>
      <x:c r="E99" s="11"/>
      <x:c r="F99" s="9"/>
      <x:c r="G99" s="9"/>
      <x:c r="H99" s="13"/>
      <x:c r="I99" s="12" t="str">
        <x:f>IF($A99="","",SUMIFS('Movements'!$M$8:$M$107,'Movements'!$D$8:$D$107,$A99))</x:f>
      </x:c>
      <x:c r="J99" s="12" t="str">
        <x:f>IF($A99="","",SUMIFS('Movements'!$N$8:$N$107,'Movements'!$D$8:$D$107,$A99))</x:f>
      </x:c>
      <x:c r="K99" s="12" t="str">
        <x:f>IF($A99="","",IF($G99="Approved",$E99,0)-$I99-$J99)</x:f>
      </x:c>
      <x:c r="L99" s="12" t="str">
        <x:f>IF($A99="","",MAX(0,$D99-$I99))</x:f>
      </x:c>
    </x:row>
    <x:row r="100" ht="23" customHeight="1">
      <x:c r="A100" s="9"/>
      <x:c r="B100" s="9"/>
      <x:c r="C100" s="9"/>
      <x:c r="D100" s="11"/>
      <x:c r="E100" s="11"/>
      <x:c r="F100" s="9"/>
      <x:c r="G100" s="9"/>
      <x:c r="H100" s="13"/>
      <x:c r="I100" s="12" t="str">
        <x:f>IF($A100="","",SUMIFS('Movements'!$M$8:$M$107,'Movements'!$D$8:$D$107,$A100))</x:f>
      </x:c>
      <x:c r="J100" s="12" t="str">
        <x:f>IF($A100="","",SUMIFS('Movements'!$N$8:$N$107,'Movements'!$D$8:$D$107,$A100))</x:f>
      </x:c>
      <x:c r="K100" s="12" t="str">
        <x:f>IF($A100="","",IF($G100="Approved",$E100,0)-$I100-$J100)</x:f>
      </x:c>
      <x:c r="L100" s="12" t="str">
        <x:f>IF($A100="","",MAX(0,$D100-$I100))</x:f>
      </x:c>
    </x:row>
    <x:row r="101" ht="23" customHeight="1">
      <x:c r="A101" s="9"/>
      <x:c r="B101" s="9"/>
      <x:c r="C101" s="9"/>
      <x:c r="D101" s="11"/>
      <x:c r="E101" s="11"/>
      <x:c r="F101" s="9"/>
      <x:c r="G101" s="9"/>
      <x:c r="H101" s="13"/>
      <x:c r="I101" s="12" t="str">
        <x:f>IF($A101="","",SUMIFS('Movements'!$M$8:$M$107,'Movements'!$D$8:$D$107,$A101))</x:f>
      </x:c>
      <x:c r="J101" s="12" t="str">
        <x:f>IF($A101="","",SUMIFS('Movements'!$N$8:$N$107,'Movements'!$D$8:$D$107,$A101))</x:f>
      </x:c>
      <x:c r="K101" s="12" t="str">
        <x:f>IF($A101="","",IF($G101="Approved",$E101,0)-$I101-$J101)</x:f>
      </x:c>
      <x:c r="L101" s="12" t="str">
        <x:f>IF($A101="","",MAX(0,$D101-$I101))</x:f>
      </x:c>
    </x:row>
    <x:row r="102" ht="23" customHeight="1">
      <x:c r="A102" s="9"/>
      <x:c r="B102" s="9"/>
      <x:c r="C102" s="9"/>
      <x:c r="D102" s="11"/>
      <x:c r="E102" s="11"/>
      <x:c r="F102" s="9"/>
      <x:c r="G102" s="9"/>
      <x:c r="H102" s="13"/>
      <x:c r="I102" s="12" t="str">
        <x:f>IF($A102="","",SUMIFS('Movements'!$M$8:$M$107,'Movements'!$D$8:$D$107,$A102))</x:f>
      </x:c>
      <x:c r="J102" s="12" t="str">
        <x:f>IF($A102="","",SUMIFS('Movements'!$N$8:$N$107,'Movements'!$D$8:$D$107,$A102))</x:f>
      </x:c>
      <x:c r="K102" s="12" t="str">
        <x:f>IF($A102="","",IF($G102="Approved",$E102,0)-$I102-$J102)</x:f>
      </x:c>
      <x:c r="L102" s="12" t="str">
        <x:f>IF($A102="","",MAX(0,$D102-$I102))</x:f>
      </x:c>
    </x:row>
    <x:row r="103" ht="23" customHeight="1">
      <x:c r="A103" s="9"/>
      <x:c r="B103" s="9"/>
      <x:c r="C103" s="9"/>
      <x:c r="D103" s="11"/>
      <x:c r="E103" s="11"/>
      <x:c r="F103" s="9"/>
      <x:c r="G103" s="9"/>
      <x:c r="H103" s="13"/>
      <x:c r="I103" s="12" t="str">
        <x:f>IF($A103="","",SUMIFS('Movements'!$M$8:$M$107,'Movements'!$D$8:$D$107,$A103))</x:f>
      </x:c>
      <x:c r="J103" s="12" t="str">
        <x:f>IF($A103="","",SUMIFS('Movements'!$N$8:$N$107,'Movements'!$D$8:$D$107,$A103))</x:f>
      </x:c>
      <x:c r="K103" s="12" t="str">
        <x:f>IF($A103="","",IF($G103="Approved",$E103,0)-$I103-$J103)</x:f>
      </x:c>
      <x:c r="L103" s="12" t="str">
        <x:f>IF($A103="","",MAX(0,$D103-$I103))</x:f>
      </x:c>
    </x:row>
    <x:row r="104" ht="23" customHeight="1">
      <x:c r="A104" s="9"/>
      <x:c r="B104" s="9"/>
      <x:c r="C104" s="9"/>
      <x:c r="D104" s="11"/>
      <x:c r="E104" s="11"/>
      <x:c r="F104" s="9"/>
      <x:c r="G104" s="9"/>
      <x:c r="H104" s="13"/>
      <x:c r="I104" s="12" t="str">
        <x:f>IF($A104="","",SUMIFS('Movements'!$M$8:$M$107,'Movements'!$D$8:$D$107,$A104))</x:f>
      </x:c>
      <x:c r="J104" s="12" t="str">
        <x:f>IF($A104="","",SUMIFS('Movements'!$N$8:$N$107,'Movements'!$D$8:$D$107,$A104))</x:f>
      </x:c>
      <x:c r="K104" s="12" t="str">
        <x:f>IF($A104="","",IF($G104="Approved",$E104,0)-$I104-$J104)</x:f>
      </x:c>
      <x:c r="L104" s="12" t="str">
        <x:f>IF($A104="","",MAX(0,$D104-$I104))</x:f>
      </x:c>
    </x:row>
    <x:row r="105" ht="23" customHeight="1">
      <x:c r="A105" s="9"/>
      <x:c r="B105" s="9"/>
      <x:c r="C105" s="9"/>
      <x:c r="D105" s="11"/>
      <x:c r="E105" s="11"/>
      <x:c r="F105" s="9"/>
      <x:c r="G105" s="9"/>
      <x:c r="H105" s="13"/>
      <x:c r="I105" s="12" t="str">
        <x:f>IF($A105="","",SUMIFS('Movements'!$M$8:$M$107,'Movements'!$D$8:$D$107,$A105))</x:f>
      </x:c>
      <x:c r="J105" s="12" t="str">
        <x:f>IF($A105="","",SUMIFS('Movements'!$N$8:$N$107,'Movements'!$D$8:$D$107,$A105))</x:f>
      </x:c>
      <x:c r="K105" s="12" t="str">
        <x:f>IF($A105="","",IF($G105="Approved",$E105,0)-$I105-$J105)</x:f>
      </x:c>
      <x:c r="L105" s="12" t="str">
        <x:f>IF($A105="","",MAX(0,$D105-$I105))</x:f>
      </x:c>
    </x:row>
    <x:row r="106" ht="23" customHeight="1">
      <x:c r="A106" s="9"/>
      <x:c r="B106" s="9"/>
      <x:c r="C106" s="9"/>
      <x:c r="D106" s="11"/>
      <x:c r="E106" s="11"/>
      <x:c r="F106" s="9"/>
      <x:c r="G106" s="9"/>
      <x:c r="H106" s="13"/>
      <x:c r="I106" s="12" t="str">
        <x:f>IF($A106="","",SUMIFS('Movements'!$M$8:$M$107,'Movements'!$D$8:$D$107,$A106))</x:f>
      </x:c>
      <x:c r="J106" s="12" t="str">
        <x:f>IF($A106="","",SUMIFS('Movements'!$N$8:$N$107,'Movements'!$D$8:$D$107,$A106))</x:f>
      </x:c>
      <x:c r="K106" s="12" t="str">
        <x:f>IF($A106="","",IF($G106="Approved",$E106,0)-$I106-$J106)</x:f>
      </x:c>
      <x:c r="L106" s="12" t="str">
        <x:f>IF($A106="","",MAX(0,$D106-$I106))</x:f>
      </x:c>
    </x:row>
    <x:row r="107" ht="23" customHeight="1">
      <x:c r="A107" s="9"/>
      <x:c r="B107" s="9"/>
      <x:c r="C107" s="9"/>
      <x:c r="D107" s="11"/>
      <x:c r="E107" s="11"/>
      <x:c r="F107" s="9"/>
      <x:c r="G107" s="9"/>
      <x:c r="H107" s="13"/>
      <x:c r="I107" s="12" t="str">
        <x:f>IF($A107="","",SUMIFS('Movements'!$M$8:$M$107,'Movements'!$D$8:$D$107,$A107))</x:f>
      </x:c>
      <x:c r="J107" s="12" t="str">
        <x:f>IF($A107="","",SUMIFS('Movements'!$N$8:$N$107,'Movements'!$D$8:$D$107,$A107))</x:f>
      </x:c>
      <x:c r="K107" s="12" t="str">
        <x:f>IF($A107="","",IF($G107="Approved",$E107,0)-$I107-$J107)</x:f>
      </x:c>
      <x:c r="L107" s="12" t="str">
        <x:f>IF($A107="","",MAX(0,$D107-$I107))</x:f>
      </x:c>
    </x:row>
  </x:sheetData>
  <x:conditionalFormatting sqref="K8:K107">
    <x:cfRule type="cellIs" dxfId="1" priority="1" operator="lessThan">
      <x:formula>0</x:formula>
    </x:cfRule>
  </x:conditionalFormatting>
  <x:conditionalFormatting sqref="D8:E107">
    <x:cfRule type="expression" dxfId="5" priority="2">
      <x:formula>AND($A8&lt;&gt;"",$E8&gt;$D8)</x:formula>
    </x:cfRule>
  </x:conditionalFormatting>
  <x:dataValidations count="2">
    <x:dataValidation type="list" sqref="G8:G107">
      <x:formula1>"Pending,Returned,Approved,Rejected"</x:formula1>
    </x:dataValidation>
    <x:dataValidation type="list" sqref="C8:C107">
      <x:formula1>'Stock'!$A$8:$A$107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d96aff3977b49c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75" hidden="0" customWidth="1"/>
    <x:col min="2" max="2" width="13.130000114440918" hidden="0" customWidth="1"/>
    <x:col min="3" max="3" width="12.5" hidden="0" customWidth="1"/>
    <x:col min="4" max="4" width="13.75" hidden="0" customWidth="1"/>
    <x:col min="5" max="5" width="20.6299991607666" hidden="0" customWidth="1"/>
    <x:col min="6" max="6" width="10.630000114440918" hidden="0" customWidth="1"/>
    <x:col min="7" max="7" width="16.8799991607666" hidden="0" customWidth="1"/>
    <x:col min="8" max="8" width="15" hidden="0" customWidth="1"/>
    <x:col min="9" max="9" width="15" hidden="0" customWidth="1"/>
    <x:col min="10" max="10" width="12.5" hidden="0" customWidth="1"/>
    <x:col min="11" max="11" width="13.75" hidden="0" customWidth="1"/>
    <x:col min="12" max="12" width="13.130000114440918" hidden="0" customWidth="1"/>
    <x:col min="13" max="13" width="13.130000114440918" hidden="0" customWidth="1"/>
    <x:col min="14" max="14" width="13.75" hidden="0" customWidth="1"/>
    <x:col min="15" max="15" width="23.1299991607666" hidden="0" customWidth="1"/>
    <x:col min="16" max="16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3" t="str">
        <x:v>Receipts, issues and unused returns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3" customHeight="1">
      <x:c r="A4" s="2" t="str">
        <x:v>Fictitious example data. Amber cells are inputs; grey cells calculate.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2" t="str">
        <x:v>100 starter rows. Use one stocking unit per stock position. Read the instructions before adding records.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4" customHeight="1">
      <x:c r="A7" s="8" t="str">
        <x:v>Movement ID</x:v>
      </x:c>
      <x:c r="B7" s="8" t="str">
        <x:v>Date</x:v>
      </x:c>
      <x:c r="C7" s="8" t="str">
        <x:v>Stock ID</x:v>
      </x:c>
      <x:c r="D7" s="8" t="str">
        <x:v>Request ID</x:v>
      </x:c>
      <x:c r="E7" s="8" t="str">
        <x:v>Movement kind</x:v>
      </x:c>
      <x:c r="F7" s="8" t="str">
        <x:v>Quantity</x:v>
      </x:c>
      <x:c r="G7" s="8" t="str">
        <x:v>Return condition</x:v>
      </x:c>
      <x:c r="H7" s="8" t="str">
        <x:v>Original issue</x:v>
      </x:c>
      <x:c r="I7" s="8" t="str">
        <x:v>Posted by</x:v>
      </x:c>
      <x:c r="J7" s="8" t="str">
        <x:v>Posting state</x:v>
      </x:c>
      <x:c r="K7" s="8" t="str">
        <x:v>On-hand effect</x:v>
      </x:c>
      <x:c r="L7" s="8" t="str">
        <x:v>Held effect</x:v>
      </x:c>
      <x:c r="M7" s="8" t="str">
        <x:v>Issued effect</x:v>
      </x:c>
      <x:c r="N7" s="8" t="str">
        <x:v>Release effect</x:v>
      </x:c>
      <x:c r="O7" s="8" t="str">
        <x:v>Entry check</x:v>
      </x:c>
      <x:c r="P7" s="8" t="str">
        <x:v>Still returnable</x:v>
      </x:c>
    </x:row>
    <x:row r="8" ht="23" customHeight="1">
      <x:c r="A8" s="9" t="str">
        <x:v>M001</x:v>
      </x:c>
      <x:c r="B8" s="13" t="n">
        <x:v>46276</x:v>
      </x:c>
      <x:c r="C8" s="9" t="str">
        <x:v>S001</x:v>
      </x:c>
      <x:c r="D8" s="9" t="str">
        <x:v>R001</x:v>
      </x:c>
      <x:c r="E8" s="9" t="str">
        <x:v>Issue</x:v>
      </x:c>
      <x:c r="F8" s="11" t="n">
        <x:v>3</x:v>
      </x:c>
      <x:c r="G8" s="9"/>
      <x:c r="H8" s="9"/>
      <x:c r="I8" s="9" t="str">
        <x:v>Jordan Lee</x:v>
      </x:c>
      <x:c r="J8" s="9" t="str">
        <x:v>Posted</x:v>
      </x:c>
      <x:c r="K8" s="12" t="n">
        <x:f>IF($A8="","",IF(AND($J8="Posted",$F8&gt;0),IF(OR($E8="Receipt",$E8="Unused return"),$F8,IF($E8="Issue",-$F8,0)),0))</x:f>
        <x:v>-3</x:v>
      </x:c>
      <x:c r="L8" s="12" t="n">
        <x:f>IF($A8="","",IF(AND($J8="Posted",$E8="Unused return",$G8&lt;&gt;"Usable",$F8&gt;0),$F8,0))</x:f>
        <x:v>0</x:v>
      </x:c>
      <x:c r="M8" s="12" t="n">
        <x:f>IF($A8="","",IF(AND($J8="Posted",$E8="Issue",$F8&gt;0),$F8,0))</x:f>
        <x:v>3</x:v>
      </x:c>
      <x:c r="N8" s="12" t="n">
        <x:f>IF($A8="","",IF(AND($J8="Posted",$E8="Release reservation",$F8&gt;0),$F8,0))</x:f>
        <x:v>0</x:v>
      </x:c>
      <x:c r="O8" s="10" t="str">
        <x:f>IF($A8="","",IF(COUNTIFS('Movements'!$A$8:$A$107,$A8)&lt;&gt;1,"Duplicate ID",IF(COUNTIFS('Stock'!$A$8:$A$107,$C8)&lt;&gt;1,"Check stock ID",IF(OR($F8="",$F8&lt;=0),"Enter a positive quantity",IF(AND($E8&lt;&gt;"Receipt",COUNTIFS('Requests'!$A$8:$A$107,$D8,'Requests'!$C$8:$C$107,$C8)&lt;&gt;1),"Check request and stock",IF(AND($E8="Unused return",COUNTIFS('Movements'!$A$8:$A$107,$H8,'Movements'!$E$8:$E$107,"Issue",'Movements'!$J$8:$J$107,"Posted",'Movements'!$C$8:$C$107,$C8,'Movements'!$D$8:$D$107,$D8)&lt;&gt;1),"Check original issue",IF(AND($E8="Unused return",ISBLANK($G8)),"Enter return condition","")))))))</x:f>
      </x:c>
      <x:c r="P8" s="12" t="n">
        <x:f>IF(OR($A8="",$E8&lt;&gt;"Issue"),"",$M8-SUMIFS('Movements'!$F$8:$F$107,'Movements'!$H$8:$H$107,$A8,'Movements'!$E$8:$E$107,"Unused return",'Movements'!$J$8:$J$107,"Posted"))</x:f>
        <x:v>1</x:v>
      </x:c>
    </x:row>
    <x:row r="9" ht="23" customHeight="1">
      <x:c r="A9" s="9" t="str">
        <x:v>M002</x:v>
      </x:c>
      <x:c r="B9" s="13" t="n">
        <x:v>46276</x:v>
      </x:c>
      <x:c r="C9" s="9" t="str">
        <x:v>S001</x:v>
      </x:c>
      <x:c r="D9" s="9" t="str">
        <x:v>R001</x:v>
      </x:c>
      <x:c r="E9" s="9" t="str">
        <x:v>Release reservation</x:v>
      </x:c>
      <x:c r="F9" s="11" t="n">
        <x:v>2</x:v>
      </x:c>
      <x:c r="G9" s="9"/>
      <x:c r="H9" s="9"/>
      <x:c r="I9" s="9" t="str">
        <x:v>Jordan Lee</x:v>
      </x:c>
      <x:c r="J9" s="9" t="str">
        <x:v>Posted</x:v>
      </x:c>
      <x:c r="K9" s="12" t="n">
        <x:f>IF($A9="","",IF(AND($J9="Posted",$F9&gt;0),IF(OR($E9="Receipt",$E9="Unused return"),$F9,IF($E9="Issue",-$F9,0)),0))</x:f>
        <x:v>0</x:v>
      </x:c>
      <x:c r="L9" s="12" t="n">
        <x:f>IF($A9="","",IF(AND($J9="Posted",$E9="Unused return",$G9&lt;&gt;"Usable",$F9&gt;0),$F9,0))</x:f>
        <x:v>0</x:v>
      </x:c>
      <x:c r="M9" s="12" t="n">
        <x:f>IF($A9="","",IF(AND($J9="Posted",$E9="Issue",$F9&gt;0),$F9,0))</x:f>
        <x:v>0</x:v>
      </x:c>
      <x:c r="N9" s="12" t="n">
        <x:f>IF($A9="","",IF(AND($J9="Posted",$E9="Release reservation",$F9&gt;0),$F9,0))</x:f>
        <x:v>2</x:v>
      </x:c>
      <x:c r="O9" s="10" t="str">
        <x:f>IF($A9="","",IF(COUNTIFS('Movements'!$A$8:$A$107,$A9)&lt;&gt;1,"Duplicate ID",IF(COUNTIFS('Stock'!$A$8:$A$107,$C9)&lt;&gt;1,"Check stock ID",IF(OR($F9="",$F9&lt;=0),"Enter a positive quantity",IF(AND($E9&lt;&gt;"Receipt",COUNTIFS('Requests'!$A$8:$A$107,$D9,'Requests'!$C$8:$C$107,$C9)&lt;&gt;1),"Check request and stock",IF(AND($E9="Unused return",COUNTIFS('Movements'!$A$8:$A$107,$H9,'Movements'!$E$8:$E$107,"Issue",'Movements'!$J$8:$J$107,"Posted",'Movements'!$C$8:$C$107,$C9,'Movements'!$D$8:$D$107,$D9)&lt;&gt;1),"Check original issue",IF(AND($E9="Unused return",ISBLANK($G9)),"Enter return condition","")))))))</x:f>
      </x:c>
      <x:c r="P9" s="12" t="str">
        <x:f>IF(OR($A9="",$E9&lt;&gt;"Issue"),"",$M9-SUMIFS('Movements'!$F$8:$F$107,'Movements'!$H$8:$H$107,$A9,'Movements'!$E$8:$E$107,"Unused return",'Movements'!$J$8:$J$107,"Posted"))</x:f>
      </x:c>
    </x:row>
    <x:row r="10" ht="23" customHeight="1">
      <x:c r="A10" s="9" t="str">
        <x:v>M003</x:v>
      </x:c>
      <x:c r="B10" s="13" t="n">
        <x:v>46276</x:v>
      </x:c>
      <x:c r="C10" s="9" t="str">
        <x:v>S001</x:v>
      </x:c>
      <x:c r="D10" s="9" t="str">
        <x:v>R001</x:v>
      </x:c>
      <x:c r="E10" s="9" t="str">
        <x:v>Unused return</x:v>
      </x:c>
      <x:c r="F10" s="11" t="n">
        <x:v>1</x:v>
      </x:c>
      <x:c r="G10" s="9" t="str">
        <x:v>Usable</x:v>
      </x:c>
      <x:c r="H10" s="9" t="str">
        <x:v>M001</x:v>
      </x:c>
      <x:c r="I10" s="9" t="str">
        <x:v>Jordan Lee</x:v>
      </x:c>
      <x:c r="J10" s="9" t="str">
        <x:v>Posted</x:v>
      </x:c>
      <x:c r="K10" s="12" t="n">
        <x:f>IF($A10="","",IF(AND($J10="Posted",$F10&gt;0),IF(OR($E10="Receipt",$E10="Unused return"),$F10,IF($E10="Issue",-$F10,0)),0))</x:f>
        <x:v>1</x:v>
      </x:c>
      <x:c r="L10" s="12" t="n">
        <x:f>IF($A10="","",IF(AND($J10="Posted",$E10="Unused return",$G10&lt;&gt;"Usable",$F10&gt;0),$F10,0))</x:f>
        <x:v>0</x:v>
      </x:c>
      <x:c r="M10" s="12" t="n">
        <x:f>IF($A10="","",IF(AND($J10="Posted",$E10="Issue",$F10&gt;0),$F10,0))</x:f>
        <x:v>0</x:v>
      </x:c>
      <x:c r="N10" s="12" t="n">
        <x:f>IF($A10="","",IF(AND($J10="Posted",$E10="Release reservation",$F10&gt;0),$F10,0))</x:f>
        <x:v>0</x:v>
      </x:c>
      <x:c r="O10" s="10" t="str">
        <x:f>IF($A10="","",IF(COUNTIFS('Movements'!$A$8:$A$107,$A10)&lt;&gt;1,"Duplicate ID",IF(COUNTIFS('Stock'!$A$8:$A$107,$C10)&lt;&gt;1,"Check stock ID",IF(OR($F10="",$F10&lt;=0),"Enter a positive quantity",IF(AND($E10&lt;&gt;"Receipt",COUNTIFS('Requests'!$A$8:$A$107,$D10,'Requests'!$C$8:$C$107,$C10)&lt;&gt;1),"Check request and stock",IF(AND($E10="Unused return",COUNTIFS('Movements'!$A$8:$A$107,$H10,'Movements'!$E$8:$E$107,"Issue",'Movements'!$J$8:$J$107,"Posted",'Movements'!$C$8:$C$107,$C10,'Movements'!$D$8:$D$107,$D10)&lt;&gt;1),"Check original issue",IF(AND($E10="Unused return",ISBLANK($G10)),"Enter return condition","")))))))</x:f>
      </x:c>
      <x:c r="P10" s="12" t="str">
        <x:f>IF(OR($A10="",$E10&lt;&gt;"Issue"),"",$M10-SUMIFS('Movements'!$F$8:$F$107,'Movements'!$H$8:$H$107,$A10,'Movements'!$E$8:$E$107,"Unused return",'Movements'!$J$8:$J$107,"Posted"))</x:f>
      </x:c>
    </x:row>
    <x:row r="11" ht="23" customHeight="1">
      <x:c r="A11" s="9" t="str">
        <x:v>M004</x:v>
      </x:c>
      <x:c r="B11" s="13" t="n">
        <x:v>46276</x:v>
      </x:c>
      <x:c r="C11" s="9" t="str">
        <x:v>S001</x:v>
      </x:c>
      <x:c r="D11" s="9" t="str">
        <x:v>R001</x:v>
      </x:c>
      <x:c r="E11" s="9" t="str">
        <x:v>Unused return</x:v>
      </x:c>
      <x:c r="F11" s="11" t="n">
        <x:v>1</x:v>
      </x:c>
      <x:c r="G11" s="9" t="str">
        <x:v>Needs inspection</x:v>
      </x:c>
      <x:c r="H11" s="9" t="str">
        <x:v>M001</x:v>
      </x:c>
      <x:c r="I11" s="9" t="str">
        <x:v>Jordan Lee</x:v>
      </x:c>
      <x:c r="J11" s="9" t="str">
        <x:v>Posted</x:v>
      </x:c>
      <x:c r="K11" s="12" t="n">
        <x:f>IF($A11="","",IF(AND($J11="Posted",$F11&gt;0),IF(OR($E11="Receipt",$E11="Unused return"),$F11,IF($E11="Issue",-$F11,0)),0))</x:f>
        <x:v>1</x:v>
      </x:c>
      <x:c r="L11" s="12" t="n">
        <x:f>IF($A11="","",IF(AND($J11="Posted",$E11="Unused return",$G11&lt;&gt;"Usable",$F11&gt;0),$F11,0))</x:f>
        <x:v>1</x:v>
      </x:c>
      <x:c r="M11" s="12" t="n">
        <x:f>IF($A11="","",IF(AND($J11="Posted",$E11="Issue",$F11&gt;0),$F11,0))</x:f>
        <x:v>0</x:v>
      </x:c>
      <x:c r="N11" s="12" t="n">
        <x:f>IF($A11="","",IF(AND($J11="Posted",$E11="Release reservation",$F11&gt;0),$F11,0))</x:f>
        <x:v>0</x:v>
      </x:c>
      <x:c r="O11" s="10" t="str">
        <x:f>IF($A11="","",IF(COUNTIFS('Movements'!$A$8:$A$107,$A11)&lt;&gt;1,"Duplicate ID",IF(COUNTIFS('Stock'!$A$8:$A$107,$C11)&lt;&gt;1,"Check stock ID",IF(OR($F11="",$F11&lt;=0),"Enter a positive quantity",IF(AND($E11&lt;&gt;"Receipt",COUNTIFS('Requests'!$A$8:$A$107,$D11,'Requests'!$C$8:$C$107,$C11)&lt;&gt;1),"Check request and stock",IF(AND($E11="Unused return",COUNTIFS('Movements'!$A$8:$A$107,$H11,'Movements'!$E$8:$E$107,"Issue",'Movements'!$J$8:$J$107,"Posted",'Movements'!$C$8:$C$107,$C11,'Movements'!$D$8:$D$107,$D11)&lt;&gt;1),"Check original issue",IF(AND($E11="Unused return",ISBLANK($G11)),"Enter return condition","")))))))</x:f>
      </x:c>
      <x:c r="P11" s="12" t="str">
        <x:f>IF(OR($A11="",$E11&lt;&gt;"Issue"),"",$M11-SUMIFS('Movements'!$F$8:$F$107,'Movements'!$H$8:$H$107,$A11,'Movements'!$E$8:$E$107,"Unused return",'Movements'!$J$8:$J$107,"Posted"))</x:f>
      </x:c>
    </x:row>
    <x:row r="12" ht="23" customHeight="1">
      <x:c r="A12" s="9" t="str">
        <x:v>M005</x:v>
      </x:c>
      <x:c r="B12" s="13" t="n">
        <x:v>46276</x:v>
      </x:c>
      <x:c r="C12" s="9" t="str">
        <x:v>S001</x:v>
      </x:c>
      <x:c r="D12" s="9"/>
      <x:c r="E12" s="9" t="str">
        <x:v>Receipt</x:v>
      </x:c>
      <x:c r="F12" s="11" t="n">
        <x:v>4</x:v>
      </x:c>
      <x:c r="G12" s="9"/>
      <x:c r="H12" s="9"/>
      <x:c r="I12" s="9" t="str">
        <x:v>Jordan Lee</x:v>
      </x:c>
      <x:c r="J12" s="9" t="str">
        <x:v>Posted</x:v>
      </x:c>
      <x:c r="K12" s="12" t="n">
        <x:f>IF($A12="","",IF(AND($J12="Posted",$F12&gt;0),IF(OR($E12="Receipt",$E12="Unused return"),$F12,IF($E12="Issue",-$F12,0)),0))</x:f>
        <x:v>4</x:v>
      </x:c>
      <x:c r="L12" s="12" t="n">
        <x:f>IF($A12="","",IF(AND($J12="Posted",$E12="Unused return",$G12&lt;&gt;"Usable",$F12&gt;0),$F12,0))</x:f>
        <x:v>0</x:v>
      </x:c>
      <x:c r="M12" s="12" t="n">
        <x:f>IF($A12="","",IF(AND($J12="Posted",$E12="Issue",$F12&gt;0),$F12,0))</x:f>
        <x:v>0</x:v>
      </x:c>
      <x:c r="N12" s="12" t="n">
        <x:f>IF($A12="","",IF(AND($J12="Posted",$E12="Release reservation",$F12&gt;0),$F12,0))</x:f>
        <x:v>0</x:v>
      </x:c>
      <x:c r="O12" s="10" t="str">
        <x:f>IF($A12="","",IF(COUNTIFS('Movements'!$A$8:$A$107,$A12)&lt;&gt;1,"Duplicate ID",IF(COUNTIFS('Stock'!$A$8:$A$107,$C12)&lt;&gt;1,"Check stock ID",IF(OR($F12="",$F12&lt;=0),"Enter a positive quantity",IF(AND($E12&lt;&gt;"Receipt",COUNTIFS('Requests'!$A$8:$A$107,$D12,'Requests'!$C$8:$C$107,$C12)&lt;&gt;1),"Check request and stock",IF(AND($E12="Unused return",COUNTIFS('Movements'!$A$8:$A$107,$H12,'Movements'!$E$8:$E$107,"Issue",'Movements'!$J$8:$J$107,"Posted",'Movements'!$C$8:$C$107,$C12,'Movements'!$D$8:$D$107,$D12)&lt;&gt;1),"Check original issue",IF(AND($E12="Unused return",ISBLANK($G12)),"Enter return condition","")))))))</x:f>
      </x:c>
      <x:c r="P12" s="12" t="str">
        <x:f>IF(OR($A12="",$E12&lt;&gt;"Issue"),"",$M12-SUMIFS('Movements'!$F$8:$F$107,'Movements'!$H$8:$H$107,$A12,'Movements'!$E$8:$E$107,"Unused return",'Movements'!$J$8:$J$107,"Posted"))</x:f>
      </x:c>
    </x:row>
    <x:row r="13" ht="23" customHeight="1">
      <x:c r="A13" s="9" t="str">
        <x:v>M006</x:v>
      </x:c>
      <x:c r="B13" s="13" t="n">
        <x:v>46276</x:v>
      </x:c>
      <x:c r="C13" s="9" t="str">
        <x:v>S004</x:v>
      </x:c>
      <x:c r="D13" s="9" t="str">
        <x:v>R002</x:v>
      </x:c>
      <x:c r="E13" s="9" t="str">
        <x:v>Issue</x:v>
      </x:c>
      <x:c r="F13" s="11" t="n">
        <x:v>1</x:v>
      </x:c>
      <x:c r="G13" s="9"/>
      <x:c r="H13" s="9"/>
      <x:c r="I13" s="9" t="str">
        <x:v>Jordan Lee</x:v>
      </x:c>
      <x:c r="J13" s="9" t="str">
        <x:v>Posted</x:v>
      </x:c>
      <x:c r="K13" s="12" t="n">
        <x:f>IF($A13="","",IF(AND($J13="Posted",$F13&gt;0),IF(OR($E13="Receipt",$E13="Unused return"),$F13,IF($E13="Issue",-$F13,0)),0))</x:f>
        <x:v>-1</x:v>
      </x:c>
      <x:c r="L13" s="12" t="n">
        <x:f>IF($A13="","",IF(AND($J13="Posted",$E13="Unused return",$G13&lt;&gt;"Usable",$F13&gt;0),$F13,0))</x:f>
        <x:v>0</x:v>
      </x:c>
      <x:c r="M13" s="12" t="n">
        <x:f>IF($A13="","",IF(AND($J13="Posted",$E13="Issue",$F13&gt;0),$F13,0))</x:f>
        <x:v>1</x:v>
      </x:c>
      <x:c r="N13" s="12" t="n">
        <x:f>IF($A13="","",IF(AND($J13="Posted",$E13="Release reservation",$F13&gt;0),$F13,0))</x:f>
        <x:v>0</x:v>
      </x:c>
      <x:c r="O13" s="10" t="str">
        <x:f>IF($A13="","",IF(COUNTIFS('Movements'!$A$8:$A$107,$A13)&lt;&gt;1,"Duplicate ID",IF(COUNTIFS('Stock'!$A$8:$A$107,$C13)&lt;&gt;1,"Check stock ID",IF(OR($F13="",$F13&lt;=0),"Enter a positive quantity",IF(AND($E13&lt;&gt;"Receipt",COUNTIFS('Requests'!$A$8:$A$107,$D13,'Requests'!$C$8:$C$107,$C13)&lt;&gt;1),"Check request and stock",IF(AND($E13="Unused return",COUNTIFS('Movements'!$A$8:$A$107,$H13,'Movements'!$E$8:$E$107,"Issue",'Movements'!$J$8:$J$107,"Posted",'Movements'!$C$8:$C$107,$C13,'Movements'!$D$8:$D$107,$D13)&lt;&gt;1),"Check original issue",IF(AND($E13="Unused return",ISBLANK($G13)),"Enter return condition","")))))))</x:f>
      </x:c>
      <x:c r="P13" s="12" t="n">
        <x:f>IF(OR($A13="",$E13&lt;&gt;"Issue"),"",$M13-SUMIFS('Movements'!$F$8:$F$107,'Movements'!$H$8:$H$107,$A13,'Movements'!$E$8:$E$107,"Unused return",'Movements'!$J$8:$J$107,"Posted"))</x:f>
        <x:v>1</x:v>
      </x:c>
    </x:row>
    <x:row r="14" ht="23" customHeight="1">
      <x:c r="A14" s="9" t="str">
        <x:v>M007</x:v>
      </x:c>
      <x:c r="B14" s="13" t="n">
        <x:v>46280</x:v>
      </x:c>
      <x:c r="C14" s="9" t="str">
        <x:v>S002</x:v>
      </x:c>
      <x:c r="D14" s="9"/>
      <x:c r="E14" s="9" t="str">
        <x:v>Receipt</x:v>
      </x:c>
      <x:c r="F14" s="11" t="n">
        <x:v>6</x:v>
      </x:c>
      <x:c r="G14" s="9"/>
      <x:c r="H14" s="9"/>
      <x:c r="I14" s="9"/>
      <x:c r="J14" s="9" t="str">
        <x:v>Draft</x:v>
      </x:c>
      <x:c r="K14" s="12" t="n">
        <x:f>IF($A14="","",IF(AND($J14="Posted",$F14&gt;0),IF(OR($E14="Receipt",$E14="Unused return"),$F14,IF($E14="Issue",-$F14,0)),0))</x:f>
        <x:v>0</x:v>
      </x:c>
      <x:c r="L14" s="12" t="n">
        <x:f>IF($A14="","",IF(AND($J14="Posted",$E14="Unused return",$G14&lt;&gt;"Usable",$F14&gt;0),$F14,0))</x:f>
        <x:v>0</x:v>
      </x:c>
      <x:c r="M14" s="12" t="n">
        <x:f>IF($A14="","",IF(AND($J14="Posted",$E14="Issue",$F14&gt;0),$F14,0))</x:f>
        <x:v>0</x:v>
      </x:c>
      <x:c r="N14" s="12" t="n">
        <x:f>IF($A14="","",IF(AND($J14="Posted",$E14="Release reservation",$F14&gt;0),$F14,0))</x:f>
        <x:v>0</x:v>
      </x:c>
      <x:c r="O14" s="10" t="str">
        <x:f>IF($A14="","",IF(COUNTIFS('Movements'!$A$8:$A$107,$A14)&lt;&gt;1,"Duplicate ID",IF(COUNTIFS('Stock'!$A$8:$A$107,$C14)&lt;&gt;1,"Check stock ID",IF(OR($F14="",$F14&lt;=0),"Enter a positive quantity",IF(AND($E14&lt;&gt;"Receipt",COUNTIFS('Requests'!$A$8:$A$107,$D14,'Requests'!$C$8:$C$107,$C14)&lt;&gt;1),"Check request and stock",IF(AND($E14="Unused return",COUNTIFS('Movements'!$A$8:$A$107,$H14,'Movements'!$E$8:$E$107,"Issue",'Movements'!$J$8:$J$107,"Posted",'Movements'!$C$8:$C$107,$C14,'Movements'!$D$8:$D$107,$D14)&lt;&gt;1),"Check original issue",IF(AND($E14="Unused return",ISBLANK($G14)),"Enter return condition","")))))))</x:f>
      </x:c>
      <x:c r="P14" s="12" t="str">
        <x:f>IF(OR($A14="",$E14&lt;&gt;"Issue"),"",$M14-SUMIFS('Movements'!$F$8:$F$107,'Movements'!$H$8:$H$107,$A14,'Movements'!$E$8:$E$107,"Unused return",'Movements'!$J$8:$J$107,"Posted"))</x:f>
      </x:c>
    </x:row>
    <x:row r="15" ht="23" customHeight="1">
      <x:c r="A15" s="9"/>
      <x:c r="B15" s="13"/>
      <x:c r="C15" s="9"/>
      <x:c r="D15" s="9"/>
      <x:c r="E15" s="9"/>
      <x:c r="F15" s="11"/>
      <x:c r="G15" s="9"/>
      <x:c r="H15" s="9"/>
      <x:c r="I15" s="9"/>
      <x:c r="J15" s="9"/>
      <x:c r="K15" s="12" t="str">
        <x:f>IF($A15="","",IF(AND($J15="Posted",$F15&gt;0),IF(OR($E15="Receipt",$E15="Unused return"),$F15,IF($E15="Issue",-$F15,0)),0))</x:f>
      </x:c>
      <x:c r="L15" s="12" t="str">
        <x:f>IF($A15="","",IF(AND($J15="Posted",$E15="Unused return",$G15&lt;&gt;"Usable",$F15&gt;0),$F15,0))</x:f>
      </x:c>
      <x:c r="M15" s="12" t="str">
        <x:f>IF($A15="","",IF(AND($J15="Posted",$E15="Issue",$F15&gt;0),$F15,0))</x:f>
      </x:c>
      <x:c r="N15" s="12" t="str">
        <x:f>IF($A15="","",IF(AND($J15="Posted",$E15="Release reservation",$F15&gt;0),$F15,0))</x:f>
      </x:c>
      <x:c r="O15" s="10" t="str">
        <x:f>IF($A15="","",IF(COUNTIFS('Movements'!$A$8:$A$107,$A15)&lt;&gt;1,"Duplicate ID",IF(COUNTIFS('Stock'!$A$8:$A$107,$C15)&lt;&gt;1,"Check stock ID",IF(OR($F15="",$F15&lt;=0),"Enter a positive quantity",IF(AND($E15&lt;&gt;"Receipt",COUNTIFS('Requests'!$A$8:$A$107,$D15,'Requests'!$C$8:$C$107,$C15)&lt;&gt;1),"Check request and stock",IF(AND($E15="Unused return",COUNTIFS('Movements'!$A$8:$A$107,$H15,'Movements'!$E$8:$E$107,"Issue",'Movements'!$J$8:$J$107,"Posted",'Movements'!$C$8:$C$107,$C15,'Movements'!$D$8:$D$107,$D15)&lt;&gt;1),"Check original issue",IF(AND($E15="Unused return",ISBLANK($G15)),"Enter return condition","")))))))</x:f>
      </x:c>
      <x:c r="P15" s="12" t="str">
        <x:f>IF(OR($A15="",$E15&lt;&gt;"Issue"),"",$M15-SUMIFS('Movements'!$F$8:$F$107,'Movements'!$H$8:$H$107,$A15,'Movements'!$E$8:$E$107,"Unused return",'Movements'!$J$8:$J$107,"Posted"))</x:f>
      </x:c>
    </x:row>
    <x:row r="16" ht="23" customHeight="1">
      <x:c r="A16" s="9"/>
      <x:c r="B16" s="13"/>
      <x:c r="C16" s="9"/>
      <x:c r="D16" s="9"/>
      <x:c r="E16" s="9"/>
      <x:c r="F16" s="11"/>
      <x:c r="G16" s="9"/>
      <x:c r="H16" s="9"/>
      <x:c r="I16" s="9"/>
      <x:c r="J16" s="9"/>
      <x:c r="K16" s="12" t="str">
        <x:f>IF($A16="","",IF(AND($J16="Posted",$F16&gt;0),IF(OR($E16="Receipt",$E16="Unused return"),$F16,IF($E16="Issue",-$F16,0)),0))</x:f>
      </x:c>
      <x:c r="L16" s="12" t="str">
        <x:f>IF($A16="","",IF(AND($J16="Posted",$E16="Unused return",$G16&lt;&gt;"Usable",$F16&gt;0),$F16,0))</x:f>
      </x:c>
      <x:c r="M16" s="12" t="str">
        <x:f>IF($A16="","",IF(AND($J16="Posted",$E16="Issue",$F16&gt;0),$F16,0))</x:f>
      </x:c>
      <x:c r="N16" s="12" t="str">
        <x:f>IF($A16="","",IF(AND($J16="Posted",$E16="Release reservation",$F16&gt;0),$F16,0))</x:f>
      </x:c>
      <x:c r="O16" s="10" t="str">
        <x:f>IF($A16="","",IF(COUNTIFS('Movements'!$A$8:$A$107,$A16)&lt;&gt;1,"Duplicate ID",IF(COUNTIFS('Stock'!$A$8:$A$107,$C16)&lt;&gt;1,"Check stock ID",IF(OR($F16="",$F16&lt;=0),"Enter a positive quantity",IF(AND($E16&lt;&gt;"Receipt",COUNTIFS('Requests'!$A$8:$A$107,$D16,'Requests'!$C$8:$C$107,$C16)&lt;&gt;1),"Check request and stock",IF(AND($E16="Unused return",COUNTIFS('Movements'!$A$8:$A$107,$H16,'Movements'!$E$8:$E$107,"Issue",'Movements'!$J$8:$J$107,"Posted",'Movements'!$C$8:$C$107,$C16,'Movements'!$D$8:$D$107,$D16)&lt;&gt;1),"Check original issue",IF(AND($E16="Unused return",ISBLANK($G16)),"Enter return condition","")))))))</x:f>
      </x:c>
      <x:c r="P16" s="12" t="str">
        <x:f>IF(OR($A16="",$E16&lt;&gt;"Issue"),"",$M16-SUMIFS('Movements'!$F$8:$F$107,'Movements'!$H$8:$H$107,$A16,'Movements'!$E$8:$E$107,"Unused return",'Movements'!$J$8:$J$107,"Posted"))</x:f>
      </x:c>
    </x:row>
    <x:row r="17" ht="23" customHeight="1">
      <x:c r="A17" s="9"/>
      <x:c r="B17" s="13"/>
      <x:c r="C17" s="9"/>
      <x:c r="D17" s="9"/>
      <x:c r="E17" s="9"/>
      <x:c r="F17" s="11"/>
      <x:c r="G17" s="9"/>
      <x:c r="H17" s="9"/>
      <x:c r="I17" s="9"/>
      <x:c r="J17" s="9"/>
      <x:c r="K17" s="12" t="str">
        <x:f>IF($A17="","",IF(AND($J17="Posted",$F17&gt;0),IF(OR($E17="Receipt",$E17="Unused return"),$F17,IF($E17="Issue",-$F17,0)),0))</x:f>
      </x:c>
      <x:c r="L17" s="12" t="str">
        <x:f>IF($A17="","",IF(AND($J17="Posted",$E17="Unused return",$G17&lt;&gt;"Usable",$F17&gt;0),$F17,0))</x:f>
      </x:c>
      <x:c r="M17" s="12" t="str">
        <x:f>IF($A17="","",IF(AND($J17="Posted",$E17="Issue",$F17&gt;0),$F17,0))</x:f>
      </x:c>
      <x:c r="N17" s="12" t="str">
        <x:f>IF($A17="","",IF(AND($J17="Posted",$E17="Release reservation",$F17&gt;0),$F17,0))</x:f>
      </x:c>
      <x:c r="O17" s="10" t="str">
        <x:f>IF($A17="","",IF(COUNTIFS('Movements'!$A$8:$A$107,$A17)&lt;&gt;1,"Duplicate ID",IF(COUNTIFS('Stock'!$A$8:$A$107,$C17)&lt;&gt;1,"Check stock ID",IF(OR($F17="",$F17&lt;=0),"Enter a positive quantity",IF(AND($E17&lt;&gt;"Receipt",COUNTIFS('Requests'!$A$8:$A$107,$D17,'Requests'!$C$8:$C$107,$C17)&lt;&gt;1),"Check request and stock",IF(AND($E17="Unused return",COUNTIFS('Movements'!$A$8:$A$107,$H17,'Movements'!$E$8:$E$107,"Issue",'Movements'!$J$8:$J$107,"Posted",'Movements'!$C$8:$C$107,$C17,'Movements'!$D$8:$D$107,$D17)&lt;&gt;1),"Check original issue",IF(AND($E17="Unused return",ISBLANK($G17)),"Enter return condition","")))))))</x:f>
      </x:c>
      <x:c r="P17" s="12" t="str">
        <x:f>IF(OR($A17="",$E17&lt;&gt;"Issue"),"",$M17-SUMIFS('Movements'!$F$8:$F$107,'Movements'!$H$8:$H$107,$A17,'Movements'!$E$8:$E$107,"Unused return",'Movements'!$J$8:$J$107,"Posted"))</x:f>
      </x:c>
    </x:row>
    <x:row r="18" ht="23" customHeight="1">
      <x:c r="A18" s="9"/>
      <x:c r="B18" s="13"/>
      <x:c r="C18" s="9"/>
      <x:c r="D18" s="9"/>
      <x:c r="E18" s="9"/>
      <x:c r="F18" s="11"/>
      <x:c r="G18" s="9"/>
      <x:c r="H18" s="9"/>
      <x:c r="I18" s="9"/>
      <x:c r="J18" s="9"/>
      <x:c r="K18" s="12" t="str">
        <x:f>IF($A18="","",IF(AND($J18="Posted",$F18&gt;0),IF(OR($E18="Receipt",$E18="Unused return"),$F18,IF($E18="Issue",-$F18,0)),0))</x:f>
      </x:c>
      <x:c r="L18" s="12" t="str">
        <x:f>IF($A18="","",IF(AND($J18="Posted",$E18="Unused return",$G18&lt;&gt;"Usable",$F18&gt;0),$F18,0))</x:f>
      </x:c>
      <x:c r="M18" s="12" t="str">
        <x:f>IF($A18="","",IF(AND($J18="Posted",$E18="Issue",$F18&gt;0),$F18,0))</x:f>
      </x:c>
      <x:c r="N18" s="12" t="str">
        <x:f>IF($A18="","",IF(AND($J18="Posted",$E18="Release reservation",$F18&gt;0),$F18,0))</x:f>
      </x:c>
      <x:c r="O18" s="10" t="str">
        <x:f>IF($A18="","",IF(COUNTIFS('Movements'!$A$8:$A$107,$A18)&lt;&gt;1,"Duplicate ID",IF(COUNTIFS('Stock'!$A$8:$A$107,$C18)&lt;&gt;1,"Check stock ID",IF(OR($F18="",$F18&lt;=0),"Enter a positive quantity",IF(AND($E18&lt;&gt;"Receipt",COUNTIFS('Requests'!$A$8:$A$107,$D18,'Requests'!$C$8:$C$107,$C18)&lt;&gt;1),"Check request and stock",IF(AND($E18="Unused return",COUNTIFS('Movements'!$A$8:$A$107,$H18,'Movements'!$E$8:$E$107,"Issue",'Movements'!$J$8:$J$107,"Posted",'Movements'!$C$8:$C$107,$C18,'Movements'!$D$8:$D$107,$D18)&lt;&gt;1),"Check original issue",IF(AND($E18="Unused return",ISBLANK($G18)),"Enter return condition","")))))))</x:f>
      </x:c>
      <x:c r="P18" s="12" t="str">
        <x:f>IF(OR($A18="",$E18&lt;&gt;"Issue"),"",$M18-SUMIFS('Movements'!$F$8:$F$107,'Movements'!$H$8:$H$107,$A18,'Movements'!$E$8:$E$107,"Unused return",'Movements'!$J$8:$J$107,"Posted"))</x:f>
      </x:c>
    </x:row>
    <x:row r="19" ht="23" customHeight="1">
      <x:c r="A19" s="9"/>
      <x:c r="B19" s="13"/>
      <x:c r="C19" s="9"/>
      <x:c r="D19" s="9"/>
      <x:c r="E19" s="9"/>
      <x:c r="F19" s="11"/>
      <x:c r="G19" s="9"/>
      <x:c r="H19" s="9"/>
      <x:c r="I19" s="9"/>
      <x:c r="J19" s="9"/>
      <x:c r="K19" s="12" t="str">
        <x:f>IF($A19="","",IF(AND($J19="Posted",$F19&gt;0),IF(OR($E19="Receipt",$E19="Unused return"),$F19,IF($E19="Issue",-$F19,0)),0))</x:f>
      </x:c>
      <x:c r="L19" s="12" t="str">
        <x:f>IF($A19="","",IF(AND($J19="Posted",$E19="Unused return",$G19&lt;&gt;"Usable",$F19&gt;0),$F19,0))</x:f>
      </x:c>
      <x:c r="M19" s="12" t="str">
        <x:f>IF($A19="","",IF(AND($J19="Posted",$E19="Issue",$F19&gt;0),$F19,0))</x:f>
      </x:c>
      <x:c r="N19" s="12" t="str">
        <x:f>IF($A19="","",IF(AND($J19="Posted",$E19="Release reservation",$F19&gt;0),$F19,0))</x:f>
      </x:c>
      <x:c r="O19" s="10" t="str">
        <x:f>IF($A19="","",IF(COUNTIFS('Movements'!$A$8:$A$107,$A19)&lt;&gt;1,"Duplicate ID",IF(COUNTIFS('Stock'!$A$8:$A$107,$C19)&lt;&gt;1,"Check stock ID",IF(OR($F19="",$F19&lt;=0),"Enter a positive quantity",IF(AND($E19&lt;&gt;"Receipt",COUNTIFS('Requests'!$A$8:$A$107,$D19,'Requests'!$C$8:$C$107,$C19)&lt;&gt;1),"Check request and stock",IF(AND($E19="Unused return",COUNTIFS('Movements'!$A$8:$A$107,$H19,'Movements'!$E$8:$E$107,"Issue",'Movements'!$J$8:$J$107,"Posted",'Movements'!$C$8:$C$107,$C19,'Movements'!$D$8:$D$107,$D19)&lt;&gt;1),"Check original issue",IF(AND($E19="Unused return",ISBLANK($G19)),"Enter return condition","")))))))</x:f>
      </x:c>
      <x:c r="P19" s="12" t="str">
        <x:f>IF(OR($A19="",$E19&lt;&gt;"Issue"),"",$M19-SUMIFS('Movements'!$F$8:$F$107,'Movements'!$H$8:$H$107,$A19,'Movements'!$E$8:$E$107,"Unused return",'Movements'!$J$8:$J$107,"Posted"))</x:f>
      </x:c>
    </x:row>
    <x:row r="20" ht="23" customHeight="1">
      <x:c r="A20" s="9"/>
      <x:c r="B20" s="13"/>
      <x:c r="C20" s="9"/>
      <x:c r="D20" s="9"/>
      <x:c r="E20" s="9"/>
      <x:c r="F20" s="11"/>
      <x:c r="G20" s="9"/>
      <x:c r="H20" s="9"/>
      <x:c r="I20" s="9"/>
      <x:c r="J20" s="9"/>
      <x:c r="K20" s="12" t="str">
        <x:f>IF($A20="","",IF(AND($J20="Posted",$F20&gt;0),IF(OR($E20="Receipt",$E20="Unused return"),$F20,IF($E20="Issue",-$F20,0)),0))</x:f>
      </x:c>
      <x:c r="L20" s="12" t="str">
        <x:f>IF($A20="","",IF(AND($J20="Posted",$E20="Unused return",$G20&lt;&gt;"Usable",$F20&gt;0),$F20,0))</x:f>
      </x:c>
      <x:c r="M20" s="12" t="str">
        <x:f>IF($A20="","",IF(AND($J20="Posted",$E20="Issue",$F20&gt;0),$F20,0))</x:f>
      </x:c>
      <x:c r="N20" s="12" t="str">
        <x:f>IF($A20="","",IF(AND($J20="Posted",$E20="Release reservation",$F20&gt;0),$F20,0))</x:f>
      </x:c>
      <x:c r="O20" s="10" t="str">
        <x:f>IF($A20="","",IF(COUNTIFS('Movements'!$A$8:$A$107,$A20)&lt;&gt;1,"Duplicate ID",IF(COUNTIFS('Stock'!$A$8:$A$107,$C20)&lt;&gt;1,"Check stock ID",IF(OR($F20="",$F20&lt;=0),"Enter a positive quantity",IF(AND($E20&lt;&gt;"Receipt",COUNTIFS('Requests'!$A$8:$A$107,$D20,'Requests'!$C$8:$C$107,$C20)&lt;&gt;1),"Check request and stock",IF(AND($E20="Unused return",COUNTIFS('Movements'!$A$8:$A$107,$H20,'Movements'!$E$8:$E$107,"Issue",'Movements'!$J$8:$J$107,"Posted",'Movements'!$C$8:$C$107,$C20,'Movements'!$D$8:$D$107,$D20)&lt;&gt;1),"Check original issue",IF(AND($E20="Unused return",ISBLANK($G20)),"Enter return condition","")))))))</x:f>
      </x:c>
      <x:c r="P20" s="12" t="str">
        <x:f>IF(OR($A20="",$E20&lt;&gt;"Issue"),"",$M20-SUMIFS('Movements'!$F$8:$F$107,'Movements'!$H$8:$H$107,$A20,'Movements'!$E$8:$E$107,"Unused return",'Movements'!$J$8:$J$107,"Posted"))</x:f>
      </x:c>
    </x:row>
    <x:row r="21" ht="23" customHeight="1">
      <x:c r="A21" s="9"/>
      <x:c r="B21" s="13"/>
      <x:c r="C21" s="9"/>
      <x:c r="D21" s="9"/>
      <x:c r="E21" s="9"/>
      <x:c r="F21" s="11"/>
      <x:c r="G21" s="9"/>
      <x:c r="H21" s="9"/>
      <x:c r="I21" s="9"/>
      <x:c r="J21" s="9"/>
      <x:c r="K21" s="12" t="str">
        <x:f>IF($A21="","",IF(AND($J21="Posted",$F21&gt;0),IF(OR($E21="Receipt",$E21="Unused return"),$F21,IF($E21="Issue",-$F21,0)),0))</x:f>
      </x:c>
      <x:c r="L21" s="12" t="str">
        <x:f>IF($A21="","",IF(AND($J21="Posted",$E21="Unused return",$G21&lt;&gt;"Usable",$F21&gt;0),$F21,0))</x:f>
      </x:c>
      <x:c r="M21" s="12" t="str">
        <x:f>IF($A21="","",IF(AND($J21="Posted",$E21="Issue",$F21&gt;0),$F21,0))</x:f>
      </x:c>
      <x:c r="N21" s="12" t="str">
        <x:f>IF($A21="","",IF(AND($J21="Posted",$E21="Release reservation",$F21&gt;0),$F21,0))</x:f>
      </x:c>
      <x:c r="O21" s="10" t="str">
        <x:f>IF($A21="","",IF(COUNTIFS('Movements'!$A$8:$A$107,$A21)&lt;&gt;1,"Duplicate ID",IF(COUNTIFS('Stock'!$A$8:$A$107,$C21)&lt;&gt;1,"Check stock ID",IF(OR($F21="",$F21&lt;=0),"Enter a positive quantity",IF(AND($E21&lt;&gt;"Receipt",COUNTIFS('Requests'!$A$8:$A$107,$D21,'Requests'!$C$8:$C$107,$C21)&lt;&gt;1),"Check request and stock",IF(AND($E21="Unused return",COUNTIFS('Movements'!$A$8:$A$107,$H21,'Movements'!$E$8:$E$107,"Issue",'Movements'!$J$8:$J$107,"Posted",'Movements'!$C$8:$C$107,$C21,'Movements'!$D$8:$D$107,$D21)&lt;&gt;1),"Check original issue",IF(AND($E21="Unused return",ISBLANK($G21)),"Enter return condition","")))))))</x:f>
      </x:c>
      <x:c r="P21" s="12" t="str">
        <x:f>IF(OR($A21="",$E21&lt;&gt;"Issue"),"",$M21-SUMIFS('Movements'!$F$8:$F$107,'Movements'!$H$8:$H$107,$A21,'Movements'!$E$8:$E$107,"Unused return",'Movements'!$J$8:$J$107,"Posted"))</x:f>
      </x:c>
    </x:row>
    <x:row r="22" ht="23" customHeight="1">
      <x:c r="A22" s="9"/>
      <x:c r="B22" s="13"/>
      <x:c r="C22" s="9"/>
      <x:c r="D22" s="9"/>
      <x:c r="E22" s="9"/>
      <x:c r="F22" s="11"/>
      <x:c r="G22" s="9"/>
      <x:c r="H22" s="9"/>
      <x:c r="I22" s="9"/>
      <x:c r="J22" s="9"/>
      <x:c r="K22" s="12" t="str">
        <x:f>IF($A22="","",IF(AND($J22="Posted",$F22&gt;0),IF(OR($E22="Receipt",$E22="Unused return"),$F22,IF($E22="Issue",-$F22,0)),0))</x:f>
      </x:c>
      <x:c r="L22" s="12" t="str">
        <x:f>IF($A22="","",IF(AND($J22="Posted",$E22="Unused return",$G22&lt;&gt;"Usable",$F22&gt;0),$F22,0))</x:f>
      </x:c>
      <x:c r="M22" s="12" t="str">
        <x:f>IF($A22="","",IF(AND($J22="Posted",$E22="Issue",$F22&gt;0),$F22,0))</x:f>
      </x:c>
      <x:c r="N22" s="12" t="str">
        <x:f>IF($A22="","",IF(AND($J22="Posted",$E22="Release reservation",$F22&gt;0),$F22,0))</x:f>
      </x:c>
      <x:c r="O22" s="10" t="str">
        <x:f>IF($A22="","",IF(COUNTIFS('Movements'!$A$8:$A$107,$A22)&lt;&gt;1,"Duplicate ID",IF(COUNTIFS('Stock'!$A$8:$A$107,$C22)&lt;&gt;1,"Check stock ID",IF(OR($F22="",$F22&lt;=0),"Enter a positive quantity",IF(AND($E22&lt;&gt;"Receipt",COUNTIFS('Requests'!$A$8:$A$107,$D22,'Requests'!$C$8:$C$107,$C22)&lt;&gt;1),"Check request and stock",IF(AND($E22="Unused return",COUNTIFS('Movements'!$A$8:$A$107,$H22,'Movements'!$E$8:$E$107,"Issue",'Movements'!$J$8:$J$107,"Posted",'Movements'!$C$8:$C$107,$C22,'Movements'!$D$8:$D$107,$D22)&lt;&gt;1),"Check original issue",IF(AND($E22="Unused return",ISBLANK($G22)),"Enter return condition","")))))))</x:f>
      </x:c>
      <x:c r="P22" s="12" t="str">
        <x:f>IF(OR($A22="",$E22&lt;&gt;"Issue"),"",$M22-SUMIFS('Movements'!$F$8:$F$107,'Movements'!$H$8:$H$107,$A22,'Movements'!$E$8:$E$107,"Unused return",'Movements'!$J$8:$J$107,"Posted"))</x:f>
      </x:c>
    </x:row>
    <x:row r="23" ht="23" customHeight="1">
      <x:c r="A23" s="9"/>
      <x:c r="B23" s="13"/>
      <x:c r="C23" s="9"/>
      <x:c r="D23" s="9"/>
      <x:c r="E23" s="9"/>
      <x:c r="F23" s="11"/>
      <x:c r="G23" s="9"/>
      <x:c r="H23" s="9"/>
      <x:c r="I23" s="9"/>
      <x:c r="J23" s="9"/>
      <x:c r="K23" s="12" t="str">
        <x:f>IF($A23="","",IF(AND($J23="Posted",$F23&gt;0),IF(OR($E23="Receipt",$E23="Unused return"),$F23,IF($E23="Issue",-$F23,0)),0))</x:f>
      </x:c>
      <x:c r="L23" s="12" t="str">
        <x:f>IF($A23="","",IF(AND($J23="Posted",$E23="Unused return",$G23&lt;&gt;"Usable",$F23&gt;0),$F23,0))</x:f>
      </x:c>
      <x:c r="M23" s="12" t="str">
        <x:f>IF($A23="","",IF(AND($J23="Posted",$E23="Issue",$F23&gt;0),$F23,0))</x:f>
      </x:c>
      <x:c r="N23" s="12" t="str">
        <x:f>IF($A23="","",IF(AND($J23="Posted",$E23="Release reservation",$F23&gt;0),$F23,0))</x:f>
      </x:c>
      <x:c r="O23" s="10" t="str">
        <x:f>IF($A23="","",IF(COUNTIFS('Movements'!$A$8:$A$107,$A23)&lt;&gt;1,"Duplicate ID",IF(COUNTIFS('Stock'!$A$8:$A$107,$C23)&lt;&gt;1,"Check stock ID",IF(OR($F23="",$F23&lt;=0),"Enter a positive quantity",IF(AND($E23&lt;&gt;"Receipt",COUNTIFS('Requests'!$A$8:$A$107,$D23,'Requests'!$C$8:$C$107,$C23)&lt;&gt;1),"Check request and stock",IF(AND($E23="Unused return",COUNTIFS('Movements'!$A$8:$A$107,$H23,'Movements'!$E$8:$E$107,"Issue",'Movements'!$J$8:$J$107,"Posted",'Movements'!$C$8:$C$107,$C23,'Movements'!$D$8:$D$107,$D23)&lt;&gt;1),"Check original issue",IF(AND($E23="Unused return",ISBLANK($G23)),"Enter return condition","")))))))</x:f>
      </x:c>
      <x:c r="P23" s="12" t="str">
        <x:f>IF(OR($A23="",$E23&lt;&gt;"Issue"),"",$M23-SUMIFS('Movements'!$F$8:$F$107,'Movements'!$H$8:$H$107,$A23,'Movements'!$E$8:$E$107,"Unused return",'Movements'!$J$8:$J$107,"Posted"))</x:f>
      </x:c>
    </x:row>
    <x:row r="24" ht="23" customHeight="1">
      <x:c r="A24" s="9"/>
      <x:c r="B24" s="13"/>
      <x:c r="C24" s="9"/>
      <x:c r="D24" s="9"/>
      <x:c r="E24" s="9"/>
      <x:c r="F24" s="11"/>
      <x:c r="G24" s="9"/>
      <x:c r="H24" s="9"/>
      <x:c r="I24" s="9"/>
      <x:c r="J24" s="9"/>
      <x:c r="K24" s="12" t="str">
        <x:f>IF($A24="","",IF(AND($J24="Posted",$F24&gt;0),IF(OR($E24="Receipt",$E24="Unused return"),$F24,IF($E24="Issue",-$F24,0)),0))</x:f>
      </x:c>
      <x:c r="L24" s="12" t="str">
        <x:f>IF($A24="","",IF(AND($J24="Posted",$E24="Unused return",$G24&lt;&gt;"Usable",$F24&gt;0),$F24,0))</x:f>
      </x:c>
      <x:c r="M24" s="12" t="str">
        <x:f>IF($A24="","",IF(AND($J24="Posted",$E24="Issue",$F24&gt;0),$F24,0))</x:f>
      </x:c>
      <x:c r="N24" s="12" t="str">
        <x:f>IF($A24="","",IF(AND($J24="Posted",$E24="Release reservation",$F24&gt;0),$F24,0))</x:f>
      </x:c>
      <x:c r="O24" s="10" t="str">
        <x:f>IF($A24="","",IF(COUNTIFS('Movements'!$A$8:$A$107,$A24)&lt;&gt;1,"Duplicate ID",IF(COUNTIFS('Stock'!$A$8:$A$107,$C24)&lt;&gt;1,"Check stock ID",IF(OR($F24="",$F24&lt;=0),"Enter a positive quantity",IF(AND($E24&lt;&gt;"Receipt",COUNTIFS('Requests'!$A$8:$A$107,$D24,'Requests'!$C$8:$C$107,$C24)&lt;&gt;1),"Check request and stock",IF(AND($E24="Unused return",COUNTIFS('Movements'!$A$8:$A$107,$H24,'Movements'!$E$8:$E$107,"Issue",'Movements'!$J$8:$J$107,"Posted",'Movements'!$C$8:$C$107,$C24,'Movements'!$D$8:$D$107,$D24)&lt;&gt;1),"Check original issue",IF(AND($E24="Unused return",ISBLANK($G24)),"Enter return condition","")))))))</x:f>
      </x:c>
      <x:c r="P24" s="12" t="str">
        <x:f>IF(OR($A24="",$E24&lt;&gt;"Issue"),"",$M24-SUMIFS('Movements'!$F$8:$F$107,'Movements'!$H$8:$H$107,$A24,'Movements'!$E$8:$E$107,"Unused return",'Movements'!$J$8:$J$107,"Posted"))</x:f>
      </x:c>
    </x:row>
    <x:row r="25" ht="23" customHeight="1">
      <x:c r="A25" s="9"/>
      <x:c r="B25" s="13"/>
      <x:c r="C25" s="9"/>
      <x:c r="D25" s="9"/>
      <x:c r="E25" s="9"/>
      <x:c r="F25" s="11"/>
      <x:c r="G25" s="9"/>
      <x:c r="H25" s="9"/>
      <x:c r="I25" s="9"/>
      <x:c r="J25" s="9"/>
      <x:c r="K25" s="12" t="str">
        <x:f>IF($A25="","",IF(AND($J25="Posted",$F25&gt;0),IF(OR($E25="Receipt",$E25="Unused return"),$F25,IF($E25="Issue",-$F25,0)),0))</x:f>
      </x:c>
      <x:c r="L25" s="12" t="str">
        <x:f>IF($A25="","",IF(AND($J25="Posted",$E25="Unused return",$G25&lt;&gt;"Usable",$F25&gt;0),$F25,0))</x:f>
      </x:c>
      <x:c r="M25" s="12" t="str">
        <x:f>IF($A25="","",IF(AND($J25="Posted",$E25="Issue",$F25&gt;0),$F25,0))</x:f>
      </x:c>
      <x:c r="N25" s="12" t="str">
        <x:f>IF($A25="","",IF(AND($J25="Posted",$E25="Release reservation",$F25&gt;0),$F25,0))</x:f>
      </x:c>
      <x:c r="O25" s="10" t="str">
        <x:f>IF($A25="","",IF(COUNTIFS('Movements'!$A$8:$A$107,$A25)&lt;&gt;1,"Duplicate ID",IF(COUNTIFS('Stock'!$A$8:$A$107,$C25)&lt;&gt;1,"Check stock ID",IF(OR($F25="",$F25&lt;=0),"Enter a positive quantity",IF(AND($E25&lt;&gt;"Receipt",COUNTIFS('Requests'!$A$8:$A$107,$D25,'Requests'!$C$8:$C$107,$C25)&lt;&gt;1),"Check request and stock",IF(AND($E25="Unused return",COUNTIFS('Movements'!$A$8:$A$107,$H25,'Movements'!$E$8:$E$107,"Issue",'Movements'!$J$8:$J$107,"Posted",'Movements'!$C$8:$C$107,$C25,'Movements'!$D$8:$D$107,$D25)&lt;&gt;1),"Check original issue",IF(AND($E25="Unused return",ISBLANK($G25)),"Enter return condition","")))))))</x:f>
      </x:c>
      <x:c r="P25" s="12" t="str">
        <x:f>IF(OR($A25="",$E25&lt;&gt;"Issue"),"",$M25-SUMIFS('Movements'!$F$8:$F$107,'Movements'!$H$8:$H$107,$A25,'Movements'!$E$8:$E$107,"Unused return",'Movements'!$J$8:$J$107,"Posted"))</x:f>
      </x:c>
    </x:row>
    <x:row r="26" ht="23" customHeight="1">
      <x:c r="A26" s="9"/>
      <x:c r="B26" s="13"/>
      <x:c r="C26" s="9"/>
      <x:c r="D26" s="9"/>
      <x:c r="E26" s="9"/>
      <x:c r="F26" s="11"/>
      <x:c r="G26" s="9"/>
      <x:c r="H26" s="9"/>
      <x:c r="I26" s="9"/>
      <x:c r="J26" s="9"/>
      <x:c r="K26" s="12" t="str">
        <x:f>IF($A26="","",IF(AND($J26="Posted",$F26&gt;0),IF(OR($E26="Receipt",$E26="Unused return"),$F26,IF($E26="Issue",-$F26,0)),0))</x:f>
      </x:c>
      <x:c r="L26" s="12" t="str">
        <x:f>IF($A26="","",IF(AND($J26="Posted",$E26="Unused return",$G26&lt;&gt;"Usable",$F26&gt;0),$F26,0))</x:f>
      </x:c>
      <x:c r="M26" s="12" t="str">
        <x:f>IF($A26="","",IF(AND($J26="Posted",$E26="Issue",$F26&gt;0),$F26,0))</x:f>
      </x:c>
      <x:c r="N26" s="12" t="str">
        <x:f>IF($A26="","",IF(AND($J26="Posted",$E26="Release reservation",$F26&gt;0),$F26,0))</x:f>
      </x:c>
      <x:c r="O26" s="10" t="str">
        <x:f>IF($A26="","",IF(COUNTIFS('Movements'!$A$8:$A$107,$A26)&lt;&gt;1,"Duplicate ID",IF(COUNTIFS('Stock'!$A$8:$A$107,$C26)&lt;&gt;1,"Check stock ID",IF(OR($F26="",$F26&lt;=0),"Enter a positive quantity",IF(AND($E26&lt;&gt;"Receipt",COUNTIFS('Requests'!$A$8:$A$107,$D26,'Requests'!$C$8:$C$107,$C26)&lt;&gt;1),"Check request and stock",IF(AND($E26="Unused return",COUNTIFS('Movements'!$A$8:$A$107,$H26,'Movements'!$E$8:$E$107,"Issue",'Movements'!$J$8:$J$107,"Posted",'Movements'!$C$8:$C$107,$C26,'Movements'!$D$8:$D$107,$D26)&lt;&gt;1),"Check original issue",IF(AND($E26="Unused return",ISBLANK($G26)),"Enter return condition","")))))))</x:f>
      </x:c>
      <x:c r="P26" s="12" t="str">
        <x:f>IF(OR($A26="",$E26&lt;&gt;"Issue"),"",$M26-SUMIFS('Movements'!$F$8:$F$107,'Movements'!$H$8:$H$107,$A26,'Movements'!$E$8:$E$107,"Unused return",'Movements'!$J$8:$J$107,"Posted"))</x:f>
      </x:c>
    </x:row>
    <x:row r="27" ht="23" customHeight="1">
      <x:c r="A27" s="9"/>
      <x:c r="B27" s="13"/>
      <x:c r="C27" s="9"/>
      <x:c r="D27" s="9"/>
      <x:c r="E27" s="9"/>
      <x:c r="F27" s="11"/>
      <x:c r="G27" s="9"/>
      <x:c r="H27" s="9"/>
      <x:c r="I27" s="9"/>
      <x:c r="J27" s="9"/>
      <x:c r="K27" s="12" t="str">
        <x:f>IF($A27="","",IF(AND($J27="Posted",$F27&gt;0),IF(OR($E27="Receipt",$E27="Unused return"),$F27,IF($E27="Issue",-$F27,0)),0))</x:f>
      </x:c>
      <x:c r="L27" s="12" t="str">
        <x:f>IF($A27="","",IF(AND($J27="Posted",$E27="Unused return",$G27&lt;&gt;"Usable",$F27&gt;0),$F27,0))</x:f>
      </x:c>
      <x:c r="M27" s="12" t="str">
        <x:f>IF($A27="","",IF(AND($J27="Posted",$E27="Issue",$F27&gt;0),$F27,0))</x:f>
      </x:c>
      <x:c r="N27" s="12" t="str">
        <x:f>IF($A27="","",IF(AND($J27="Posted",$E27="Release reservation",$F27&gt;0),$F27,0))</x:f>
      </x:c>
      <x:c r="O27" s="10" t="str">
        <x:f>IF($A27="","",IF(COUNTIFS('Movements'!$A$8:$A$107,$A27)&lt;&gt;1,"Duplicate ID",IF(COUNTIFS('Stock'!$A$8:$A$107,$C27)&lt;&gt;1,"Check stock ID",IF(OR($F27="",$F27&lt;=0),"Enter a positive quantity",IF(AND($E27&lt;&gt;"Receipt",COUNTIFS('Requests'!$A$8:$A$107,$D27,'Requests'!$C$8:$C$107,$C27)&lt;&gt;1),"Check request and stock",IF(AND($E27="Unused return",COUNTIFS('Movements'!$A$8:$A$107,$H27,'Movements'!$E$8:$E$107,"Issue",'Movements'!$J$8:$J$107,"Posted",'Movements'!$C$8:$C$107,$C27,'Movements'!$D$8:$D$107,$D27)&lt;&gt;1),"Check original issue",IF(AND($E27="Unused return",ISBLANK($G27)),"Enter return condition","")))))))</x:f>
      </x:c>
      <x:c r="P27" s="12" t="str">
        <x:f>IF(OR($A27="",$E27&lt;&gt;"Issue"),"",$M27-SUMIFS('Movements'!$F$8:$F$107,'Movements'!$H$8:$H$107,$A27,'Movements'!$E$8:$E$107,"Unused return",'Movements'!$J$8:$J$107,"Posted"))</x:f>
      </x:c>
    </x:row>
    <x:row r="28" ht="23" customHeight="1">
      <x:c r="A28" s="9"/>
      <x:c r="B28" s="13"/>
      <x:c r="C28" s="9"/>
      <x:c r="D28" s="9"/>
      <x:c r="E28" s="9"/>
      <x:c r="F28" s="11"/>
      <x:c r="G28" s="9"/>
      <x:c r="H28" s="9"/>
      <x:c r="I28" s="9"/>
      <x:c r="J28" s="9"/>
      <x:c r="K28" s="12" t="str">
        <x:f>IF($A28="","",IF(AND($J28="Posted",$F28&gt;0),IF(OR($E28="Receipt",$E28="Unused return"),$F28,IF($E28="Issue",-$F28,0)),0))</x:f>
      </x:c>
      <x:c r="L28" s="12" t="str">
        <x:f>IF($A28="","",IF(AND($J28="Posted",$E28="Unused return",$G28&lt;&gt;"Usable",$F28&gt;0),$F28,0))</x:f>
      </x:c>
      <x:c r="M28" s="12" t="str">
        <x:f>IF($A28="","",IF(AND($J28="Posted",$E28="Issue",$F28&gt;0),$F28,0))</x:f>
      </x:c>
      <x:c r="N28" s="12" t="str">
        <x:f>IF($A28="","",IF(AND($J28="Posted",$E28="Release reservation",$F28&gt;0),$F28,0))</x:f>
      </x:c>
      <x:c r="O28" s="10" t="str">
        <x:f>IF($A28="","",IF(COUNTIFS('Movements'!$A$8:$A$107,$A28)&lt;&gt;1,"Duplicate ID",IF(COUNTIFS('Stock'!$A$8:$A$107,$C28)&lt;&gt;1,"Check stock ID",IF(OR($F28="",$F28&lt;=0),"Enter a positive quantity",IF(AND($E28&lt;&gt;"Receipt",COUNTIFS('Requests'!$A$8:$A$107,$D28,'Requests'!$C$8:$C$107,$C28)&lt;&gt;1),"Check request and stock",IF(AND($E28="Unused return",COUNTIFS('Movements'!$A$8:$A$107,$H28,'Movements'!$E$8:$E$107,"Issue",'Movements'!$J$8:$J$107,"Posted",'Movements'!$C$8:$C$107,$C28,'Movements'!$D$8:$D$107,$D28)&lt;&gt;1),"Check original issue",IF(AND($E28="Unused return",ISBLANK($G28)),"Enter return condition","")))))))</x:f>
      </x:c>
      <x:c r="P28" s="12" t="str">
        <x:f>IF(OR($A28="",$E28&lt;&gt;"Issue"),"",$M28-SUMIFS('Movements'!$F$8:$F$107,'Movements'!$H$8:$H$107,$A28,'Movements'!$E$8:$E$107,"Unused return",'Movements'!$J$8:$J$107,"Posted"))</x:f>
      </x:c>
    </x:row>
    <x:row r="29" ht="23" customHeight="1">
      <x:c r="A29" s="9"/>
      <x:c r="B29" s="13"/>
      <x:c r="C29" s="9"/>
      <x:c r="D29" s="9"/>
      <x:c r="E29" s="9"/>
      <x:c r="F29" s="11"/>
      <x:c r="G29" s="9"/>
      <x:c r="H29" s="9"/>
      <x:c r="I29" s="9"/>
      <x:c r="J29" s="9"/>
      <x:c r="K29" s="12" t="str">
        <x:f>IF($A29="","",IF(AND($J29="Posted",$F29&gt;0),IF(OR($E29="Receipt",$E29="Unused return"),$F29,IF($E29="Issue",-$F29,0)),0))</x:f>
      </x:c>
      <x:c r="L29" s="12" t="str">
        <x:f>IF($A29="","",IF(AND($J29="Posted",$E29="Unused return",$G29&lt;&gt;"Usable",$F29&gt;0),$F29,0))</x:f>
      </x:c>
      <x:c r="M29" s="12" t="str">
        <x:f>IF($A29="","",IF(AND($J29="Posted",$E29="Issue",$F29&gt;0),$F29,0))</x:f>
      </x:c>
      <x:c r="N29" s="12" t="str">
        <x:f>IF($A29="","",IF(AND($J29="Posted",$E29="Release reservation",$F29&gt;0),$F29,0))</x:f>
      </x:c>
      <x:c r="O29" s="10" t="str">
        <x:f>IF($A29="","",IF(COUNTIFS('Movements'!$A$8:$A$107,$A29)&lt;&gt;1,"Duplicate ID",IF(COUNTIFS('Stock'!$A$8:$A$107,$C29)&lt;&gt;1,"Check stock ID",IF(OR($F29="",$F29&lt;=0),"Enter a positive quantity",IF(AND($E29&lt;&gt;"Receipt",COUNTIFS('Requests'!$A$8:$A$107,$D29,'Requests'!$C$8:$C$107,$C29)&lt;&gt;1),"Check request and stock",IF(AND($E29="Unused return",COUNTIFS('Movements'!$A$8:$A$107,$H29,'Movements'!$E$8:$E$107,"Issue",'Movements'!$J$8:$J$107,"Posted",'Movements'!$C$8:$C$107,$C29,'Movements'!$D$8:$D$107,$D29)&lt;&gt;1),"Check original issue",IF(AND($E29="Unused return",ISBLANK($G29)),"Enter return condition","")))))))</x:f>
      </x:c>
      <x:c r="P29" s="12" t="str">
        <x:f>IF(OR($A29="",$E29&lt;&gt;"Issue"),"",$M29-SUMIFS('Movements'!$F$8:$F$107,'Movements'!$H$8:$H$107,$A29,'Movements'!$E$8:$E$107,"Unused return",'Movements'!$J$8:$J$107,"Posted"))</x:f>
      </x:c>
    </x:row>
    <x:row r="30" ht="23" customHeight="1">
      <x:c r="A30" s="9"/>
      <x:c r="B30" s="13"/>
      <x:c r="C30" s="9"/>
      <x:c r="D30" s="9"/>
      <x:c r="E30" s="9"/>
      <x:c r="F30" s="11"/>
      <x:c r="G30" s="9"/>
      <x:c r="H30" s="9"/>
      <x:c r="I30" s="9"/>
      <x:c r="J30" s="9"/>
      <x:c r="K30" s="12" t="str">
        <x:f>IF($A30="","",IF(AND($J30="Posted",$F30&gt;0),IF(OR($E30="Receipt",$E30="Unused return"),$F30,IF($E30="Issue",-$F30,0)),0))</x:f>
      </x:c>
      <x:c r="L30" s="12" t="str">
        <x:f>IF($A30="","",IF(AND($J30="Posted",$E30="Unused return",$G30&lt;&gt;"Usable",$F30&gt;0),$F30,0))</x:f>
      </x:c>
      <x:c r="M30" s="12" t="str">
        <x:f>IF($A30="","",IF(AND($J30="Posted",$E30="Issue",$F30&gt;0),$F30,0))</x:f>
      </x:c>
      <x:c r="N30" s="12" t="str">
        <x:f>IF($A30="","",IF(AND($J30="Posted",$E30="Release reservation",$F30&gt;0),$F30,0))</x:f>
      </x:c>
      <x:c r="O30" s="10" t="str">
        <x:f>IF($A30="","",IF(COUNTIFS('Movements'!$A$8:$A$107,$A30)&lt;&gt;1,"Duplicate ID",IF(COUNTIFS('Stock'!$A$8:$A$107,$C30)&lt;&gt;1,"Check stock ID",IF(OR($F30="",$F30&lt;=0),"Enter a positive quantity",IF(AND($E30&lt;&gt;"Receipt",COUNTIFS('Requests'!$A$8:$A$107,$D30,'Requests'!$C$8:$C$107,$C30)&lt;&gt;1),"Check request and stock",IF(AND($E30="Unused return",COUNTIFS('Movements'!$A$8:$A$107,$H30,'Movements'!$E$8:$E$107,"Issue",'Movements'!$J$8:$J$107,"Posted",'Movements'!$C$8:$C$107,$C30,'Movements'!$D$8:$D$107,$D30)&lt;&gt;1),"Check original issue",IF(AND($E30="Unused return",ISBLANK($G30)),"Enter return condition","")))))))</x:f>
      </x:c>
      <x:c r="P30" s="12" t="str">
        <x:f>IF(OR($A30="",$E30&lt;&gt;"Issue"),"",$M30-SUMIFS('Movements'!$F$8:$F$107,'Movements'!$H$8:$H$107,$A30,'Movements'!$E$8:$E$107,"Unused return",'Movements'!$J$8:$J$107,"Posted"))</x:f>
      </x:c>
    </x:row>
    <x:row r="31" ht="23" customHeight="1">
      <x:c r="A31" s="9"/>
      <x:c r="B31" s="13"/>
      <x:c r="C31" s="9"/>
      <x:c r="D31" s="9"/>
      <x:c r="E31" s="9"/>
      <x:c r="F31" s="11"/>
      <x:c r="G31" s="9"/>
      <x:c r="H31" s="9"/>
      <x:c r="I31" s="9"/>
      <x:c r="J31" s="9"/>
      <x:c r="K31" s="12" t="str">
        <x:f>IF($A31="","",IF(AND($J31="Posted",$F31&gt;0),IF(OR($E31="Receipt",$E31="Unused return"),$F31,IF($E31="Issue",-$F31,0)),0))</x:f>
      </x:c>
      <x:c r="L31" s="12" t="str">
        <x:f>IF($A31="","",IF(AND($J31="Posted",$E31="Unused return",$G31&lt;&gt;"Usable",$F31&gt;0),$F31,0))</x:f>
      </x:c>
      <x:c r="M31" s="12" t="str">
        <x:f>IF($A31="","",IF(AND($J31="Posted",$E31="Issue",$F31&gt;0),$F31,0))</x:f>
      </x:c>
      <x:c r="N31" s="12" t="str">
        <x:f>IF($A31="","",IF(AND($J31="Posted",$E31="Release reservation",$F31&gt;0),$F31,0))</x:f>
      </x:c>
      <x:c r="O31" s="10" t="str">
        <x:f>IF($A31="","",IF(COUNTIFS('Movements'!$A$8:$A$107,$A31)&lt;&gt;1,"Duplicate ID",IF(COUNTIFS('Stock'!$A$8:$A$107,$C31)&lt;&gt;1,"Check stock ID",IF(OR($F31="",$F31&lt;=0),"Enter a positive quantity",IF(AND($E31&lt;&gt;"Receipt",COUNTIFS('Requests'!$A$8:$A$107,$D31,'Requests'!$C$8:$C$107,$C31)&lt;&gt;1),"Check request and stock",IF(AND($E31="Unused return",COUNTIFS('Movements'!$A$8:$A$107,$H31,'Movements'!$E$8:$E$107,"Issue",'Movements'!$J$8:$J$107,"Posted",'Movements'!$C$8:$C$107,$C31,'Movements'!$D$8:$D$107,$D31)&lt;&gt;1),"Check original issue",IF(AND($E31="Unused return",ISBLANK($G31)),"Enter return condition","")))))))</x:f>
      </x:c>
      <x:c r="P31" s="12" t="str">
        <x:f>IF(OR($A31="",$E31&lt;&gt;"Issue"),"",$M31-SUMIFS('Movements'!$F$8:$F$107,'Movements'!$H$8:$H$107,$A31,'Movements'!$E$8:$E$107,"Unused return",'Movements'!$J$8:$J$107,"Posted"))</x:f>
      </x:c>
    </x:row>
    <x:row r="32" ht="23" customHeight="1">
      <x:c r="A32" s="9"/>
      <x:c r="B32" s="13"/>
      <x:c r="C32" s="9"/>
      <x:c r="D32" s="9"/>
      <x:c r="E32" s="9"/>
      <x:c r="F32" s="11"/>
      <x:c r="G32" s="9"/>
      <x:c r="H32" s="9"/>
      <x:c r="I32" s="9"/>
      <x:c r="J32" s="9"/>
      <x:c r="K32" s="12" t="str">
        <x:f>IF($A32="","",IF(AND($J32="Posted",$F32&gt;0),IF(OR($E32="Receipt",$E32="Unused return"),$F32,IF($E32="Issue",-$F32,0)),0))</x:f>
      </x:c>
      <x:c r="L32" s="12" t="str">
        <x:f>IF($A32="","",IF(AND($J32="Posted",$E32="Unused return",$G32&lt;&gt;"Usable",$F32&gt;0),$F32,0))</x:f>
      </x:c>
      <x:c r="M32" s="12" t="str">
        <x:f>IF($A32="","",IF(AND($J32="Posted",$E32="Issue",$F32&gt;0),$F32,0))</x:f>
      </x:c>
      <x:c r="N32" s="12" t="str">
        <x:f>IF($A32="","",IF(AND($J32="Posted",$E32="Release reservation",$F32&gt;0),$F32,0))</x:f>
      </x:c>
      <x:c r="O32" s="10" t="str">
        <x:f>IF($A32="","",IF(COUNTIFS('Movements'!$A$8:$A$107,$A32)&lt;&gt;1,"Duplicate ID",IF(COUNTIFS('Stock'!$A$8:$A$107,$C32)&lt;&gt;1,"Check stock ID",IF(OR($F32="",$F32&lt;=0),"Enter a positive quantity",IF(AND($E32&lt;&gt;"Receipt",COUNTIFS('Requests'!$A$8:$A$107,$D32,'Requests'!$C$8:$C$107,$C32)&lt;&gt;1),"Check request and stock",IF(AND($E32="Unused return",COUNTIFS('Movements'!$A$8:$A$107,$H32,'Movements'!$E$8:$E$107,"Issue",'Movements'!$J$8:$J$107,"Posted",'Movements'!$C$8:$C$107,$C32,'Movements'!$D$8:$D$107,$D32)&lt;&gt;1),"Check original issue",IF(AND($E32="Unused return",ISBLANK($G32)),"Enter return condition","")))))))</x:f>
      </x:c>
      <x:c r="P32" s="12" t="str">
        <x:f>IF(OR($A32="",$E32&lt;&gt;"Issue"),"",$M32-SUMIFS('Movements'!$F$8:$F$107,'Movements'!$H$8:$H$107,$A32,'Movements'!$E$8:$E$107,"Unused return",'Movements'!$J$8:$J$107,"Posted"))</x:f>
      </x:c>
    </x:row>
    <x:row r="33" ht="23" customHeight="1">
      <x:c r="A33" s="9"/>
      <x:c r="B33" s="13"/>
      <x:c r="C33" s="9"/>
      <x:c r="D33" s="9"/>
      <x:c r="E33" s="9"/>
      <x:c r="F33" s="11"/>
      <x:c r="G33" s="9"/>
      <x:c r="H33" s="9"/>
      <x:c r="I33" s="9"/>
      <x:c r="J33" s="9"/>
      <x:c r="K33" s="12" t="str">
        <x:f>IF($A33="","",IF(AND($J33="Posted",$F33&gt;0),IF(OR($E33="Receipt",$E33="Unused return"),$F33,IF($E33="Issue",-$F33,0)),0))</x:f>
      </x:c>
      <x:c r="L33" s="12" t="str">
        <x:f>IF($A33="","",IF(AND($J33="Posted",$E33="Unused return",$G33&lt;&gt;"Usable",$F33&gt;0),$F33,0))</x:f>
      </x:c>
      <x:c r="M33" s="12" t="str">
        <x:f>IF($A33="","",IF(AND($J33="Posted",$E33="Issue",$F33&gt;0),$F33,0))</x:f>
      </x:c>
      <x:c r="N33" s="12" t="str">
        <x:f>IF($A33="","",IF(AND($J33="Posted",$E33="Release reservation",$F33&gt;0),$F33,0))</x:f>
      </x:c>
      <x:c r="O33" s="10" t="str">
        <x:f>IF($A33="","",IF(COUNTIFS('Movements'!$A$8:$A$107,$A33)&lt;&gt;1,"Duplicate ID",IF(COUNTIFS('Stock'!$A$8:$A$107,$C33)&lt;&gt;1,"Check stock ID",IF(OR($F33="",$F33&lt;=0),"Enter a positive quantity",IF(AND($E33&lt;&gt;"Receipt",COUNTIFS('Requests'!$A$8:$A$107,$D33,'Requests'!$C$8:$C$107,$C33)&lt;&gt;1),"Check request and stock",IF(AND($E33="Unused return",COUNTIFS('Movements'!$A$8:$A$107,$H33,'Movements'!$E$8:$E$107,"Issue",'Movements'!$J$8:$J$107,"Posted",'Movements'!$C$8:$C$107,$C33,'Movements'!$D$8:$D$107,$D33)&lt;&gt;1),"Check original issue",IF(AND($E33="Unused return",ISBLANK($G33)),"Enter return condition","")))))))</x:f>
      </x:c>
      <x:c r="P33" s="12" t="str">
        <x:f>IF(OR($A33="",$E33&lt;&gt;"Issue"),"",$M33-SUMIFS('Movements'!$F$8:$F$107,'Movements'!$H$8:$H$107,$A33,'Movements'!$E$8:$E$107,"Unused return",'Movements'!$J$8:$J$107,"Posted"))</x:f>
      </x:c>
    </x:row>
    <x:row r="34" ht="23" customHeight="1">
      <x:c r="A34" s="9"/>
      <x:c r="B34" s="13"/>
      <x:c r="C34" s="9"/>
      <x:c r="D34" s="9"/>
      <x:c r="E34" s="9"/>
      <x:c r="F34" s="11"/>
      <x:c r="G34" s="9"/>
      <x:c r="H34" s="9"/>
      <x:c r="I34" s="9"/>
      <x:c r="J34" s="9"/>
      <x:c r="K34" s="12" t="str">
        <x:f>IF($A34="","",IF(AND($J34="Posted",$F34&gt;0),IF(OR($E34="Receipt",$E34="Unused return"),$F34,IF($E34="Issue",-$F34,0)),0))</x:f>
      </x:c>
      <x:c r="L34" s="12" t="str">
        <x:f>IF($A34="","",IF(AND($J34="Posted",$E34="Unused return",$G34&lt;&gt;"Usable",$F34&gt;0),$F34,0))</x:f>
      </x:c>
      <x:c r="M34" s="12" t="str">
        <x:f>IF($A34="","",IF(AND($J34="Posted",$E34="Issue",$F34&gt;0),$F34,0))</x:f>
      </x:c>
      <x:c r="N34" s="12" t="str">
        <x:f>IF($A34="","",IF(AND($J34="Posted",$E34="Release reservation",$F34&gt;0),$F34,0))</x:f>
      </x:c>
      <x:c r="O34" s="10" t="str">
        <x:f>IF($A34="","",IF(COUNTIFS('Movements'!$A$8:$A$107,$A34)&lt;&gt;1,"Duplicate ID",IF(COUNTIFS('Stock'!$A$8:$A$107,$C34)&lt;&gt;1,"Check stock ID",IF(OR($F34="",$F34&lt;=0),"Enter a positive quantity",IF(AND($E34&lt;&gt;"Receipt",COUNTIFS('Requests'!$A$8:$A$107,$D34,'Requests'!$C$8:$C$107,$C34)&lt;&gt;1),"Check request and stock",IF(AND($E34="Unused return",COUNTIFS('Movements'!$A$8:$A$107,$H34,'Movements'!$E$8:$E$107,"Issue",'Movements'!$J$8:$J$107,"Posted",'Movements'!$C$8:$C$107,$C34,'Movements'!$D$8:$D$107,$D34)&lt;&gt;1),"Check original issue",IF(AND($E34="Unused return",ISBLANK($G34)),"Enter return condition","")))))))</x:f>
      </x:c>
      <x:c r="P34" s="12" t="str">
        <x:f>IF(OR($A34="",$E34&lt;&gt;"Issue"),"",$M34-SUMIFS('Movements'!$F$8:$F$107,'Movements'!$H$8:$H$107,$A34,'Movements'!$E$8:$E$107,"Unused return",'Movements'!$J$8:$J$107,"Posted"))</x:f>
      </x:c>
    </x:row>
    <x:row r="35" ht="23" customHeight="1">
      <x:c r="A35" s="9"/>
      <x:c r="B35" s="13"/>
      <x:c r="C35" s="9"/>
      <x:c r="D35" s="9"/>
      <x:c r="E35" s="9"/>
      <x:c r="F35" s="11"/>
      <x:c r="G35" s="9"/>
      <x:c r="H35" s="9"/>
      <x:c r="I35" s="9"/>
      <x:c r="J35" s="9"/>
      <x:c r="K35" s="12" t="str">
        <x:f>IF($A35="","",IF(AND($J35="Posted",$F35&gt;0),IF(OR($E35="Receipt",$E35="Unused return"),$F35,IF($E35="Issue",-$F35,0)),0))</x:f>
      </x:c>
      <x:c r="L35" s="12" t="str">
        <x:f>IF($A35="","",IF(AND($J35="Posted",$E35="Unused return",$G35&lt;&gt;"Usable",$F35&gt;0),$F35,0))</x:f>
      </x:c>
      <x:c r="M35" s="12" t="str">
        <x:f>IF($A35="","",IF(AND($J35="Posted",$E35="Issue",$F35&gt;0),$F35,0))</x:f>
      </x:c>
      <x:c r="N35" s="12" t="str">
        <x:f>IF($A35="","",IF(AND($J35="Posted",$E35="Release reservation",$F35&gt;0),$F35,0))</x:f>
      </x:c>
      <x:c r="O35" s="10" t="str">
        <x:f>IF($A35="","",IF(COUNTIFS('Movements'!$A$8:$A$107,$A35)&lt;&gt;1,"Duplicate ID",IF(COUNTIFS('Stock'!$A$8:$A$107,$C35)&lt;&gt;1,"Check stock ID",IF(OR($F35="",$F35&lt;=0),"Enter a positive quantity",IF(AND($E35&lt;&gt;"Receipt",COUNTIFS('Requests'!$A$8:$A$107,$D35,'Requests'!$C$8:$C$107,$C35)&lt;&gt;1),"Check request and stock",IF(AND($E35="Unused return",COUNTIFS('Movements'!$A$8:$A$107,$H35,'Movements'!$E$8:$E$107,"Issue",'Movements'!$J$8:$J$107,"Posted",'Movements'!$C$8:$C$107,$C35,'Movements'!$D$8:$D$107,$D35)&lt;&gt;1),"Check original issue",IF(AND($E35="Unused return",ISBLANK($G35)),"Enter return condition","")))))))</x:f>
      </x:c>
      <x:c r="P35" s="12" t="str">
        <x:f>IF(OR($A35="",$E35&lt;&gt;"Issue"),"",$M35-SUMIFS('Movements'!$F$8:$F$107,'Movements'!$H$8:$H$107,$A35,'Movements'!$E$8:$E$107,"Unused return",'Movements'!$J$8:$J$107,"Posted"))</x:f>
      </x:c>
    </x:row>
    <x:row r="36" ht="23" customHeight="1">
      <x:c r="A36" s="9"/>
      <x:c r="B36" s="13"/>
      <x:c r="C36" s="9"/>
      <x:c r="D36" s="9"/>
      <x:c r="E36" s="9"/>
      <x:c r="F36" s="11"/>
      <x:c r="G36" s="9"/>
      <x:c r="H36" s="9"/>
      <x:c r="I36" s="9"/>
      <x:c r="J36" s="9"/>
      <x:c r="K36" s="12" t="str">
        <x:f>IF($A36="","",IF(AND($J36="Posted",$F36&gt;0),IF(OR($E36="Receipt",$E36="Unused return"),$F36,IF($E36="Issue",-$F36,0)),0))</x:f>
      </x:c>
      <x:c r="L36" s="12" t="str">
        <x:f>IF($A36="","",IF(AND($J36="Posted",$E36="Unused return",$G36&lt;&gt;"Usable",$F36&gt;0),$F36,0))</x:f>
      </x:c>
      <x:c r="M36" s="12" t="str">
        <x:f>IF($A36="","",IF(AND($J36="Posted",$E36="Issue",$F36&gt;0),$F36,0))</x:f>
      </x:c>
      <x:c r="N36" s="12" t="str">
        <x:f>IF($A36="","",IF(AND($J36="Posted",$E36="Release reservation",$F36&gt;0),$F36,0))</x:f>
      </x:c>
      <x:c r="O36" s="10" t="str">
        <x:f>IF($A36="","",IF(COUNTIFS('Movements'!$A$8:$A$107,$A36)&lt;&gt;1,"Duplicate ID",IF(COUNTIFS('Stock'!$A$8:$A$107,$C36)&lt;&gt;1,"Check stock ID",IF(OR($F36="",$F36&lt;=0),"Enter a positive quantity",IF(AND($E36&lt;&gt;"Receipt",COUNTIFS('Requests'!$A$8:$A$107,$D36,'Requests'!$C$8:$C$107,$C36)&lt;&gt;1),"Check request and stock",IF(AND($E36="Unused return",COUNTIFS('Movements'!$A$8:$A$107,$H36,'Movements'!$E$8:$E$107,"Issue",'Movements'!$J$8:$J$107,"Posted",'Movements'!$C$8:$C$107,$C36,'Movements'!$D$8:$D$107,$D36)&lt;&gt;1),"Check original issue",IF(AND($E36="Unused return",ISBLANK($G36)),"Enter return condition","")))))))</x:f>
      </x:c>
      <x:c r="P36" s="12" t="str">
        <x:f>IF(OR($A36="",$E36&lt;&gt;"Issue"),"",$M36-SUMIFS('Movements'!$F$8:$F$107,'Movements'!$H$8:$H$107,$A36,'Movements'!$E$8:$E$107,"Unused return",'Movements'!$J$8:$J$107,"Posted"))</x:f>
      </x:c>
    </x:row>
    <x:row r="37" ht="23" customHeight="1">
      <x:c r="A37" s="9"/>
      <x:c r="B37" s="13"/>
      <x:c r="C37" s="9"/>
      <x:c r="D37" s="9"/>
      <x:c r="E37" s="9"/>
      <x:c r="F37" s="11"/>
      <x:c r="G37" s="9"/>
      <x:c r="H37" s="9"/>
      <x:c r="I37" s="9"/>
      <x:c r="J37" s="9"/>
      <x:c r="K37" s="12" t="str">
        <x:f>IF($A37="","",IF(AND($J37="Posted",$F37&gt;0),IF(OR($E37="Receipt",$E37="Unused return"),$F37,IF($E37="Issue",-$F37,0)),0))</x:f>
      </x:c>
      <x:c r="L37" s="12" t="str">
        <x:f>IF($A37="","",IF(AND($J37="Posted",$E37="Unused return",$G37&lt;&gt;"Usable",$F37&gt;0),$F37,0))</x:f>
      </x:c>
      <x:c r="M37" s="12" t="str">
        <x:f>IF($A37="","",IF(AND($J37="Posted",$E37="Issue",$F37&gt;0),$F37,0))</x:f>
      </x:c>
      <x:c r="N37" s="12" t="str">
        <x:f>IF($A37="","",IF(AND($J37="Posted",$E37="Release reservation",$F37&gt;0),$F37,0))</x:f>
      </x:c>
      <x:c r="O37" s="10" t="str">
        <x:f>IF($A37="","",IF(COUNTIFS('Movements'!$A$8:$A$107,$A37)&lt;&gt;1,"Duplicate ID",IF(COUNTIFS('Stock'!$A$8:$A$107,$C37)&lt;&gt;1,"Check stock ID",IF(OR($F37="",$F37&lt;=0),"Enter a positive quantity",IF(AND($E37&lt;&gt;"Receipt",COUNTIFS('Requests'!$A$8:$A$107,$D37,'Requests'!$C$8:$C$107,$C37)&lt;&gt;1),"Check request and stock",IF(AND($E37="Unused return",COUNTIFS('Movements'!$A$8:$A$107,$H37,'Movements'!$E$8:$E$107,"Issue",'Movements'!$J$8:$J$107,"Posted",'Movements'!$C$8:$C$107,$C37,'Movements'!$D$8:$D$107,$D37)&lt;&gt;1),"Check original issue",IF(AND($E37="Unused return",ISBLANK($G37)),"Enter return condition","")))))))</x:f>
      </x:c>
      <x:c r="P37" s="12" t="str">
        <x:f>IF(OR($A37="",$E37&lt;&gt;"Issue"),"",$M37-SUMIFS('Movements'!$F$8:$F$107,'Movements'!$H$8:$H$107,$A37,'Movements'!$E$8:$E$107,"Unused return",'Movements'!$J$8:$J$107,"Posted"))</x:f>
      </x:c>
    </x:row>
    <x:row r="38" ht="23" customHeight="1">
      <x:c r="A38" s="9"/>
      <x:c r="B38" s="13"/>
      <x:c r="C38" s="9"/>
      <x:c r="D38" s="9"/>
      <x:c r="E38" s="9"/>
      <x:c r="F38" s="11"/>
      <x:c r="G38" s="9"/>
      <x:c r="H38" s="9"/>
      <x:c r="I38" s="9"/>
      <x:c r="J38" s="9"/>
      <x:c r="K38" s="12" t="str">
        <x:f>IF($A38="","",IF(AND($J38="Posted",$F38&gt;0),IF(OR($E38="Receipt",$E38="Unused return"),$F38,IF($E38="Issue",-$F38,0)),0))</x:f>
      </x:c>
      <x:c r="L38" s="12" t="str">
        <x:f>IF($A38="","",IF(AND($J38="Posted",$E38="Unused return",$G38&lt;&gt;"Usable",$F38&gt;0),$F38,0))</x:f>
      </x:c>
      <x:c r="M38" s="12" t="str">
        <x:f>IF($A38="","",IF(AND($J38="Posted",$E38="Issue",$F38&gt;0),$F38,0))</x:f>
      </x:c>
      <x:c r="N38" s="12" t="str">
        <x:f>IF($A38="","",IF(AND($J38="Posted",$E38="Release reservation",$F38&gt;0),$F38,0))</x:f>
      </x:c>
      <x:c r="O38" s="10" t="str">
        <x:f>IF($A38="","",IF(COUNTIFS('Movements'!$A$8:$A$107,$A38)&lt;&gt;1,"Duplicate ID",IF(COUNTIFS('Stock'!$A$8:$A$107,$C38)&lt;&gt;1,"Check stock ID",IF(OR($F38="",$F38&lt;=0),"Enter a positive quantity",IF(AND($E38&lt;&gt;"Receipt",COUNTIFS('Requests'!$A$8:$A$107,$D38,'Requests'!$C$8:$C$107,$C38)&lt;&gt;1),"Check request and stock",IF(AND($E38="Unused return",COUNTIFS('Movements'!$A$8:$A$107,$H38,'Movements'!$E$8:$E$107,"Issue",'Movements'!$J$8:$J$107,"Posted",'Movements'!$C$8:$C$107,$C38,'Movements'!$D$8:$D$107,$D38)&lt;&gt;1),"Check original issue",IF(AND($E38="Unused return",ISBLANK($G38)),"Enter return condition","")))))))</x:f>
      </x:c>
      <x:c r="P38" s="12" t="str">
        <x:f>IF(OR($A38="",$E38&lt;&gt;"Issue"),"",$M38-SUMIFS('Movements'!$F$8:$F$107,'Movements'!$H$8:$H$107,$A38,'Movements'!$E$8:$E$107,"Unused return",'Movements'!$J$8:$J$107,"Posted"))</x:f>
      </x:c>
    </x:row>
    <x:row r="39" ht="23" customHeight="1">
      <x:c r="A39" s="9"/>
      <x:c r="B39" s="13"/>
      <x:c r="C39" s="9"/>
      <x:c r="D39" s="9"/>
      <x:c r="E39" s="9"/>
      <x:c r="F39" s="11"/>
      <x:c r="G39" s="9"/>
      <x:c r="H39" s="9"/>
      <x:c r="I39" s="9"/>
      <x:c r="J39" s="9"/>
      <x:c r="K39" s="12" t="str">
        <x:f>IF($A39="","",IF(AND($J39="Posted",$F39&gt;0),IF(OR($E39="Receipt",$E39="Unused return"),$F39,IF($E39="Issue",-$F39,0)),0))</x:f>
      </x:c>
      <x:c r="L39" s="12" t="str">
        <x:f>IF($A39="","",IF(AND($J39="Posted",$E39="Unused return",$G39&lt;&gt;"Usable",$F39&gt;0),$F39,0))</x:f>
      </x:c>
      <x:c r="M39" s="12" t="str">
        <x:f>IF($A39="","",IF(AND($J39="Posted",$E39="Issue",$F39&gt;0),$F39,0))</x:f>
      </x:c>
      <x:c r="N39" s="12" t="str">
        <x:f>IF($A39="","",IF(AND($J39="Posted",$E39="Release reservation",$F39&gt;0),$F39,0))</x:f>
      </x:c>
      <x:c r="O39" s="10" t="str">
        <x:f>IF($A39="","",IF(COUNTIFS('Movements'!$A$8:$A$107,$A39)&lt;&gt;1,"Duplicate ID",IF(COUNTIFS('Stock'!$A$8:$A$107,$C39)&lt;&gt;1,"Check stock ID",IF(OR($F39="",$F39&lt;=0),"Enter a positive quantity",IF(AND($E39&lt;&gt;"Receipt",COUNTIFS('Requests'!$A$8:$A$107,$D39,'Requests'!$C$8:$C$107,$C39)&lt;&gt;1),"Check request and stock",IF(AND($E39="Unused return",COUNTIFS('Movements'!$A$8:$A$107,$H39,'Movements'!$E$8:$E$107,"Issue",'Movements'!$J$8:$J$107,"Posted",'Movements'!$C$8:$C$107,$C39,'Movements'!$D$8:$D$107,$D39)&lt;&gt;1),"Check original issue",IF(AND($E39="Unused return",ISBLANK($G39)),"Enter return condition","")))))))</x:f>
      </x:c>
      <x:c r="P39" s="12" t="str">
        <x:f>IF(OR($A39="",$E39&lt;&gt;"Issue"),"",$M39-SUMIFS('Movements'!$F$8:$F$107,'Movements'!$H$8:$H$107,$A39,'Movements'!$E$8:$E$107,"Unused return",'Movements'!$J$8:$J$107,"Posted"))</x:f>
      </x:c>
    </x:row>
    <x:row r="40" ht="23" customHeight="1">
      <x:c r="A40" s="9"/>
      <x:c r="B40" s="13"/>
      <x:c r="C40" s="9"/>
      <x:c r="D40" s="9"/>
      <x:c r="E40" s="9"/>
      <x:c r="F40" s="11"/>
      <x:c r="G40" s="9"/>
      <x:c r="H40" s="9"/>
      <x:c r="I40" s="9"/>
      <x:c r="J40" s="9"/>
      <x:c r="K40" s="12" t="str">
        <x:f>IF($A40="","",IF(AND($J40="Posted",$F40&gt;0),IF(OR($E40="Receipt",$E40="Unused return"),$F40,IF($E40="Issue",-$F40,0)),0))</x:f>
      </x:c>
      <x:c r="L40" s="12" t="str">
        <x:f>IF($A40="","",IF(AND($J40="Posted",$E40="Unused return",$G40&lt;&gt;"Usable",$F40&gt;0),$F40,0))</x:f>
      </x:c>
      <x:c r="M40" s="12" t="str">
        <x:f>IF($A40="","",IF(AND($J40="Posted",$E40="Issue",$F40&gt;0),$F40,0))</x:f>
      </x:c>
      <x:c r="N40" s="12" t="str">
        <x:f>IF($A40="","",IF(AND($J40="Posted",$E40="Release reservation",$F40&gt;0),$F40,0))</x:f>
      </x:c>
      <x:c r="O40" s="10" t="str">
        <x:f>IF($A40="","",IF(COUNTIFS('Movements'!$A$8:$A$107,$A40)&lt;&gt;1,"Duplicate ID",IF(COUNTIFS('Stock'!$A$8:$A$107,$C40)&lt;&gt;1,"Check stock ID",IF(OR($F40="",$F40&lt;=0),"Enter a positive quantity",IF(AND($E40&lt;&gt;"Receipt",COUNTIFS('Requests'!$A$8:$A$107,$D40,'Requests'!$C$8:$C$107,$C40)&lt;&gt;1),"Check request and stock",IF(AND($E40="Unused return",COUNTIFS('Movements'!$A$8:$A$107,$H40,'Movements'!$E$8:$E$107,"Issue",'Movements'!$J$8:$J$107,"Posted",'Movements'!$C$8:$C$107,$C40,'Movements'!$D$8:$D$107,$D40)&lt;&gt;1),"Check original issue",IF(AND($E40="Unused return",ISBLANK($G40)),"Enter return condition","")))))))</x:f>
      </x:c>
      <x:c r="P40" s="12" t="str">
        <x:f>IF(OR($A40="",$E40&lt;&gt;"Issue"),"",$M40-SUMIFS('Movements'!$F$8:$F$107,'Movements'!$H$8:$H$107,$A40,'Movements'!$E$8:$E$107,"Unused return",'Movements'!$J$8:$J$107,"Posted"))</x:f>
      </x:c>
    </x:row>
    <x:row r="41" ht="23" customHeight="1">
      <x:c r="A41" s="9"/>
      <x:c r="B41" s="13"/>
      <x:c r="C41" s="9"/>
      <x:c r="D41" s="9"/>
      <x:c r="E41" s="9"/>
      <x:c r="F41" s="11"/>
      <x:c r="G41" s="9"/>
      <x:c r="H41" s="9"/>
      <x:c r="I41" s="9"/>
      <x:c r="J41" s="9"/>
      <x:c r="K41" s="12" t="str">
        <x:f>IF($A41="","",IF(AND($J41="Posted",$F41&gt;0),IF(OR($E41="Receipt",$E41="Unused return"),$F41,IF($E41="Issue",-$F41,0)),0))</x:f>
      </x:c>
      <x:c r="L41" s="12" t="str">
        <x:f>IF($A41="","",IF(AND($J41="Posted",$E41="Unused return",$G41&lt;&gt;"Usable",$F41&gt;0),$F41,0))</x:f>
      </x:c>
      <x:c r="M41" s="12" t="str">
        <x:f>IF($A41="","",IF(AND($J41="Posted",$E41="Issue",$F41&gt;0),$F41,0))</x:f>
      </x:c>
      <x:c r="N41" s="12" t="str">
        <x:f>IF($A41="","",IF(AND($J41="Posted",$E41="Release reservation",$F41&gt;0),$F41,0))</x:f>
      </x:c>
      <x:c r="O41" s="10" t="str">
        <x:f>IF($A41="","",IF(COUNTIFS('Movements'!$A$8:$A$107,$A41)&lt;&gt;1,"Duplicate ID",IF(COUNTIFS('Stock'!$A$8:$A$107,$C41)&lt;&gt;1,"Check stock ID",IF(OR($F41="",$F41&lt;=0),"Enter a positive quantity",IF(AND($E41&lt;&gt;"Receipt",COUNTIFS('Requests'!$A$8:$A$107,$D41,'Requests'!$C$8:$C$107,$C41)&lt;&gt;1),"Check request and stock",IF(AND($E41="Unused return",COUNTIFS('Movements'!$A$8:$A$107,$H41,'Movements'!$E$8:$E$107,"Issue",'Movements'!$J$8:$J$107,"Posted",'Movements'!$C$8:$C$107,$C41,'Movements'!$D$8:$D$107,$D41)&lt;&gt;1),"Check original issue",IF(AND($E41="Unused return",ISBLANK($G41)),"Enter return condition","")))))))</x:f>
      </x:c>
      <x:c r="P41" s="12" t="str">
        <x:f>IF(OR($A41="",$E41&lt;&gt;"Issue"),"",$M41-SUMIFS('Movements'!$F$8:$F$107,'Movements'!$H$8:$H$107,$A41,'Movements'!$E$8:$E$107,"Unused return",'Movements'!$J$8:$J$107,"Posted"))</x:f>
      </x:c>
    </x:row>
    <x:row r="42" ht="23" customHeight="1">
      <x:c r="A42" s="9"/>
      <x:c r="B42" s="13"/>
      <x:c r="C42" s="9"/>
      <x:c r="D42" s="9"/>
      <x:c r="E42" s="9"/>
      <x:c r="F42" s="11"/>
      <x:c r="G42" s="9"/>
      <x:c r="H42" s="9"/>
      <x:c r="I42" s="9"/>
      <x:c r="J42" s="9"/>
      <x:c r="K42" s="12" t="str">
        <x:f>IF($A42="","",IF(AND($J42="Posted",$F42&gt;0),IF(OR($E42="Receipt",$E42="Unused return"),$F42,IF($E42="Issue",-$F42,0)),0))</x:f>
      </x:c>
      <x:c r="L42" s="12" t="str">
        <x:f>IF($A42="","",IF(AND($J42="Posted",$E42="Unused return",$G42&lt;&gt;"Usable",$F42&gt;0),$F42,0))</x:f>
      </x:c>
      <x:c r="M42" s="12" t="str">
        <x:f>IF($A42="","",IF(AND($J42="Posted",$E42="Issue",$F42&gt;0),$F42,0))</x:f>
      </x:c>
      <x:c r="N42" s="12" t="str">
        <x:f>IF($A42="","",IF(AND($J42="Posted",$E42="Release reservation",$F42&gt;0),$F42,0))</x:f>
      </x:c>
      <x:c r="O42" s="10" t="str">
        <x:f>IF($A42="","",IF(COUNTIFS('Movements'!$A$8:$A$107,$A42)&lt;&gt;1,"Duplicate ID",IF(COUNTIFS('Stock'!$A$8:$A$107,$C42)&lt;&gt;1,"Check stock ID",IF(OR($F42="",$F42&lt;=0),"Enter a positive quantity",IF(AND($E42&lt;&gt;"Receipt",COUNTIFS('Requests'!$A$8:$A$107,$D42,'Requests'!$C$8:$C$107,$C42)&lt;&gt;1),"Check request and stock",IF(AND($E42="Unused return",COUNTIFS('Movements'!$A$8:$A$107,$H42,'Movements'!$E$8:$E$107,"Issue",'Movements'!$J$8:$J$107,"Posted",'Movements'!$C$8:$C$107,$C42,'Movements'!$D$8:$D$107,$D42)&lt;&gt;1),"Check original issue",IF(AND($E42="Unused return",ISBLANK($G42)),"Enter return condition","")))))))</x:f>
      </x:c>
      <x:c r="P42" s="12" t="str">
        <x:f>IF(OR($A42="",$E42&lt;&gt;"Issue"),"",$M42-SUMIFS('Movements'!$F$8:$F$107,'Movements'!$H$8:$H$107,$A42,'Movements'!$E$8:$E$107,"Unused return",'Movements'!$J$8:$J$107,"Posted"))</x:f>
      </x:c>
    </x:row>
    <x:row r="43" ht="23" customHeight="1">
      <x:c r="A43" s="9"/>
      <x:c r="B43" s="13"/>
      <x:c r="C43" s="9"/>
      <x:c r="D43" s="9"/>
      <x:c r="E43" s="9"/>
      <x:c r="F43" s="11"/>
      <x:c r="G43" s="9"/>
      <x:c r="H43" s="9"/>
      <x:c r="I43" s="9"/>
      <x:c r="J43" s="9"/>
      <x:c r="K43" s="12" t="str">
        <x:f>IF($A43="","",IF(AND($J43="Posted",$F43&gt;0),IF(OR($E43="Receipt",$E43="Unused return"),$F43,IF($E43="Issue",-$F43,0)),0))</x:f>
      </x:c>
      <x:c r="L43" s="12" t="str">
        <x:f>IF($A43="","",IF(AND($J43="Posted",$E43="Unused return",$G43&lt;&gt;"Usable",$F43&gt;0),$F43,0))</x:f>
      </x:c>
      <x:c r="M43" s="12" t="str">
        <x:f>IF($A43="","",IF(AND($J43="Posted",$E43="Issue",$F43&gt;0),$F43,0))</x:f>
      </x:c>
      <x:c r="N43" s="12" t="str">
        <x:f>IF($A43="","",IF(AND($J43="Posted",$E43="Release reservation",$F43&gt;0),$F43,0))</x:f>
      </x:c>
      <x:c r="O43" s="10" t="str">
        <x:f>IF($A43="","",IF(COUNTIFS('Movements'!$A$8:$A$107,$A43)&lt;&gt;1,"Duplicate ID",IF(COUNTIFS('Stock'!$A$8:$A$107,$C43)&lt;&gt;1,"Check stock ID",IF(OR($F43="",$F43&lt;=0),"Enter a positive quantity",IF(AND($E43&lt;&gt;"Receipt",COUNTIFS('Requests'!$A$8:$A$107,$D43,'Requests'!$C$8:$C$107,$C43)&lt;&gt;1),"Check request and stock",IF(AND($E43="Unused return",COUNTIFS('Movements'!$A$8:$A$107,$H43,'Movements'!$E$8:$E$107,"Issue",'Movements'!$J$8:$J$107,"Posted",'Movements'!$C$8:$C$107,$C43,'Movements'!$D$8:$D$107,$D43)&lt;&gt;1),"Check original issue",IF(AND($E43="Unused return",ISBLANK($G43)),"Enter return condition","")))))))</x:f>
      </x:c>
      <x:c r="P43" s="12" t="str">
        <x:f>IF(OR($A43="",$E43&lt;&gt;"Issue"),"",$M43-SUMIFS('Movements'!$F$8:$F$107,'Movements'!$H$8:$H$107,$A43,'Movements'!$E$8:$E$107,"Unused return",'Movements'!$J$8:$J$107,"Posted"))</x:f>
      </x:c>
    </x:row>
    <x:row r="44" ht="23" customHeight="1">
      <x:c r="A44" s="9"/>
      <x:c r="B44" s="13"/>
      <x:c r="C44" s="9"/>
      <x:c r="D44" s="9"/>
      <x:c r="E44" s="9"/>
      <x:c r="F44" s="11"/>
      <x:c r="G44" s="9"/>
      <x:c r="H44" s="9"/>
      <x:c r="I44" s="9"/>
      <x:c r="J44" s="9"/>
      <x:c r="K44" s="12" t="str">
        <x:f>IF($A44="","",IF(AND($J44="Posted",$F44&gt;0),IF(OR($E44="Receipt",$E44="Unused return"),$F44,IF($E44="Issue",-$F44,0)),0))</x:f>
      </x:c>
      <x:c r="L44" s="12" t="str">
        <x:f>IF($A44="","",IF(AND($J44="Posted",$E44="Unused return",$G44&lt;&gt;"Usable",$F44&gt;0),$F44,0))</x:f>
      </x:c>
      <x:c r="M44" s="12" t="str">
        <x:f>IF($A44="","",IF(AND($J44="Posted",$E44="Issue",$F44&gt;0),$F44,0))</x:f>
      </x:c>
      <x:c r="N44" s="12" t="str">
        <x:f>IF($A44="","",IF(AND($J44="Posted",$E44="Release reservation",$F44&gt;0),$F44,0))</x:f>
      </x:c>
      <x:c r="O44" s="10" t="str">
        <x:f>IF($A44="","",IF(COUNTIFS('Movements'!$A$8:$A$107,$A44)&lt;&gt;1,"Duplicate ID",IF(COUNTIFS('Stock'!$A$8:$A$107,$C44)&lt;&gt;1,"Check stock ID",IF(OR($F44="",$F44&lt;=0),"Enter a positive quantity",IF(AND($E44&lt;&gt;"Receipt",COUNTIFS('Requests'!$A$8:$A$107,$D44,'Requests'!$C$8:$C$107,$C44)&lt;&gt;1),"Check request and stock",IF(AND($E44="Unused return",COUNTIFS('Movements'!$A$8:$A$107,$H44,'Movements'!$E$8:$E$107,"Issue",'Movements'!$J$8:$J$107,"Posted",'Movements'!$C$8:$C$107,$C44,'Movements'!$D$8:$D$107,$D44)&lt;&gt;1),"Check original issue",IF(AND($E44="Unused return",ISBLANK($G44)),"Enter return condition","")))))))</x:f>
      </x:c>
      <x:c r="P44" s="12" t="str">
        <x:f>IF(OR($A44="",$E44&lt;&gt;"Issue"),"",$M44-SUMIFS('Movements'!$F$8:$F$107,'Movements'!$H$8:$H$107,$A44,'Movements'!$E$8:$E$107,"Unused return",'Movements'!$J$8:$J$107,"Posted"))</x:f>
      </x:c>
    </x:row>
    <x:row r="45" ht="23" customHeight="1">
      <x:c r="A45" s="9"/>
      <x:c r="B45" s="13"/>
      <x:c r="C45" s="9"/>
      <x:c r="D45" s="9"/>
      <x:c r="E45" s="9"/>
      <x:c r="F45" s="11"/>
      <x:c r="G45" s="9"/>
      <x:c r="H45" s="9"/>
      <x:c r="I45" s="9"/>
      <x:c r="J45" s="9"/>
      <x:c r="K45" s="12" t="str">
        <x:f>IF($A45="","",IF(AND($J45="Posted",$F45&gt;0),IF(OR($E45="Receipt",$E45="Unused return"),$F45,IF($E45="Issue",-$F45,0)),0))</x:f>
      </x:c>
      <x:c r="L45" s="12" t="str">
        <x:f>IF($A45="","",IF(AND($J45="Posted",$E45="Unused return",$G45&lt;&gt;"Usable",$F45&gt;0),$F45,0))</x:f>
      </x:c>
      <x:c r="M45" s="12" t="str">
        <x:f>IF($A45="","",IF(AND($J45="Posted",$E45="Issue",$F45&gt;0),$F45,0))</x:f>
      </x:c>
      <x:c r="N45" s="12" t="str">
        <x:f>IF($A45="","",IF(AND($J45="Posted",$E45="Release reservation",$F45&gt;0),$F45,0))</x:f>
      </x:c>
      <x:c r="O45" s="10" t="str">
        <x:f>IF($A45="","",IF(COUNTIFS('Movements'!$A$8:$A$107,$A45)&lt;&gt;1,"Duplicate ID",IF(COUNTIFS('Stock'!$A$8:$A$107,$C45)&lt;&gt;1,"Check stock ID",IF(OR($F45="",$F45&lt;=0),"Enter a positive quantity",IF(AND($E45&lt;&gt;"Receipt",COUNTIFS('Requests'!$A$8:$A$107,$D45,'Requests'!$C$8:$C$107,$C45)&lt;&gt;1),"Check request and stock",IF(AND($E45="Unused return",COUNTIFS('Movements'!$A$8:$A$107,$H45,'Movements'!$E$8:$E$107,"Issue",'Movements'!$J$8:$J$107,"Posted",'Movements'!$C$8:$C$107,$C45,'Movements'!$D$8:$D$107,$D45)&lt;&gt;1),"Check original issue",IF(AND($E45="Unused return",ISBLANK($G45)),"Enter return condition","")))))))</x:f>
      </x:c>
      <x:c r="P45" s="12" t="str">
        <x:f>IF(OR($A45="",$E45&lt;&gt;"Issue"),"",$M45-SUMIFS('Movements'!$F$8:$F$107,'Movements'!$H$8:$H$107,$A45,'Movements'!$E$8:$E$107,"Unused return",'Movements'!$J$8:$J$107,"Posted"))</x:f>
      </x:c>
    </x:row>
    <x:row r="46" ht="23" customHeight="1">
      <x:c r="A46" s="9"/>
      <x:c r="B46" s="13"/>
      <x:c r="C46" s="9"/>
      <x:c r="D46" s="9"/>
      <x:c r="E46" s="9"/>
      <x:c r="F46" s="11"/>
      <x:c r="G46" s="9"/>
      <x:c r="H46" s="9"/>
      <x:c r="I46" s="9"/>
      <x:c r="J46" s="9"/>
      <x:c r="K46" s="12" t="str">
        <x:f>IF($A46="","",IF(AND($J46="Posted",$F46&gt;0),IF(OR($E46="Receipt",$E46="Unused return"),$F46,IF($E46="Issue",-$F46,0)),0))</x:f>
      </x:c>
      <x:c r="L46" s="12" t="str">
        <x:f>IF($A46="","",IF(AND($J46="Posted",$E46="Unused return",$G46&lt;&gt;"Usable",$F46&gt;0),$F46,0))</x:f>
      </x:c>
      <x:c r="M46" s="12" t="str">
        <x:f>IF($A46="","",IF(AND($J46="Posted",$E46="Issue",$F46&gt;0),$F46,0))</x:f>
      </x:c>
      <x:c r="N46" s="12" t="str">
        <x:f>IF($A46="","",IF(AND($J46="Posted",$E46="Release reservation",$F46&gt;0),$F46,0))</x:f>
      </x:c>
      <x:c r="O46" s="10" t="str">
        <x:f>IF($A46="","",IF(COUNTIFS('Movements'!$A$8:$A$107,$A46)&lt;&gt;1,"Duplicate ID",IF(COUNTIFS('Stock'!$A$8:$A$107,$C46)&lt;&gt;1,"Check stock ID",IF(OR($F46="",$F46&lt;=0),"Enter a positive quantity",IF(AND($E46&lt;&gt;"Receipt",COUNTIFS('Requests'!$A$8:$A$107,$D46,'Requests'!$C$8:$C$107,$C46)&lt;&gt;1),"Check request and stock",IF(AND($E46="Unused return",COUNTIFS('Movements'!$A$8:$A$107,$H46,'Movements'!$E$8:$E$107,"Issue",'Movements'!$J$8:$J$107,"Posted",'Movements'!$C$8:$C$107,$C46,'Movements'!$D$8:$D$107,$D46)&lt;&gt;1),"Check original issue",IF(AND($E46="Unused return",ISBLANK($G46)),"Enter return condition","")))))))</x:f>
      </x:c>
      <x:c r="P46" s="12" t="str">
        <x:f>IF(OR($A46="",$E46&lt;&gt;"Issue"),"",$M46-SUMIFS('Movements'!$F$8:$F$107,'Movements'!$H$8:$H$107,$A46,'Movements'!$E$8:$E$107,"Unused return",'Movements'!$J$8:$J$107,"Posted"))</x:f>
      </x:c>
    </x:row>
    <x:row r="47" ht="23" customHeight="1">
      <x:c r="A47" s="9"/>
      <x:c r="B47" s="13"/>
      <x:c r="C47" s="9"/>
      <x:c r="D47" s="9"/>
      <x:c r="E47" s="9"/>
      <x:c r="F47" s="11"/>
      <x:c r="G47" s="9"/>
      <x:c r="H47" s="9"/>
      <x:c r="I47" s="9"/>
      <x:c r="J47" s="9"/>
      <x:c r="K47" s="12" t="str">
        <x:f>IF($A47="","",IF(AND($J47="Posted",$F47&gt;0),IF(OR($E47="Receipt",$E47="Unused return"),$F47,IF($E47="Issue",-$F47,0)),0))</x:f>
      </x:c>
      <x:c r="L47" s="12" t="str">
        <x:f>IF($A47="","",IF(AND($J47="Posted",$E47="Unused return",$G47&lt;&gt;"Usable",$F47&gt;0),$F47,0))</x:f>
      </x:c>
      <x:c r="M47" s="12" t="str">
        <x:f>IF($A47="","",IF(AND($J47="Posted",$E47="Issue",$F47&gt;0),$F47,0))</x:f>
      </x:c>
      <x:c r="N47" s="12" t="str">
        <x:f>IF($A47="","",IF(AND($J47="Posted",$E47="Release reservation",$F47&gt;0),$F47,0))</x:f>
      </x:c>
      <x:c r="O47" s="10" t="str">
        <x:f>IF($A47="","",IF(COUNTIFS('Movements'!$A$8:$A$107,$A47)&lt;&gt;1,"Duplicate ID",IF(COUNTIFS('Stock'!$A$8:$A$107,$C47)&lt;&gt;1,"Check stock ID",IF(OR($F47="",$F47&lt;=0),"Enter a positive quantity",IF(AND($E47&lt;&gt;"Receipt",COUNTIFS('Requests'!$A$8:$A$107,$D47,'Requests'!$C$8:$C$107,$C47)&lt;&gt;1),"Check request and stock",IF(AND($E47="Unused return",COUNTIFS('Movements'!$A$8:$A$107,$H47,'Movements'!$E$8:$E$107,"Issue",'Movements'!$J$8:$J$107,"Posted",'Movements'!$C$8:$C$107,$C47,'Movements'!$D$8:$D$107,$D47)&lt;&gt;1),"Check original issue",IF(AND($E47="Unused return",ISBLANK($G47)),"Enter return condition","")))))))</x:f>
      </x:c>
      <x:c r="P47" s="12" t="str">
        <x:f>IF(OR($A47="",$E47&lt;&gt;"Issue"),"",$M47-SUMIFS('Movements'!$F$8:$F$107,'Movements'!$H$8:$H$107,$A47,'Movements'!$E$8:$E$107,"Unused return",'Movements'!$J$8:$J$107,"Posted"))</x:f>
      </x:c>
    </x:row>
    <x:row r="48" ht="23" customHeight="1">
      <x:c r="A48" s="9"/>
      <x:c r="B48" s="13"/>
      <x:c r="C48" s="9"/>
      <x:c r="D48" s="9"/>
      <x:c r="E48" s="9"/>
      <x:c r="F48" s="11"/>
      <x:c r="G48" s="9"/>
      <x:c r="H48" s="9"/>
      <x:c r="I48" s="9"/>
      <x:c r="J48" s="9"/>
      <x:c r="K48" s="12" t="str">
        <x:f>IF($A48="","",IF(AND($J48="Posted",$F48&gt;0),IF(OR($E48="Receipt",$E48="Unused return"),$F48,IF($E48="Issue",-$F48,0)),0))</x:f>
      </x:c>
      <x:c r="L48" s="12" t="str">
        <x:f>IF($A48="","",IF(AND($J48="Posted",$E48="Unused return",$G48&lt;&gt;"Usable",$F48&gt;0),$F48,0))</x:f>
      </x:c>
      <x:c r="M48" s="12" t="str">
        <x:f>IF($A48="","",IF(AND($J48="Posted",$E48="Issue",$F48&gt;0),$F48,0))</x:f>
      </x:c>
      <x:c r="N48" s="12" t="str">
        <x:f>IF($A48="","",IF(AND($J48="Posted",$E48="Release reservation",$F48&gt;0),$F48,0))</x:f>
      </x:c>
      <x:c r="O48" s="10" t="str">
        <x:f>IF($A48="","",IF(COUNTIFS('Movements'!$A$8:$A$107,$A48)&lt;&gt;1,"Duplicate ID",IF(COUNTIFS('Stock'!$A$8:$A$107,$C48)&lt;&gt;1,"Check stock ID",IF(OR($F48="",$F48&lt;=0),"Enter a positive quantity",IF(AND($E48&lt;&gt;"Receipt",COUNTIFS('Requests'!$A$8:$A$107,$D48,'Requests'!$C$8:$C$107,$C48)&lt;&gt;1),"Check request and stock",IF(AND($E48="Unused return",COUNTIFS('Movements'!$A$8:$A$107,$H48,'Movements'!$E$8:$E$107,"Issue",'Movements'!$J$8:$J$107,"Posted",'Movements'!$C$8:$C$107,$C48,'Movements'!$D$8:$D$107,$D48)&lt;&gt;1),"Check original issue",IF(AND($E48="Unused return",ISBLANK($G48)),"Enter return condition","")))))))</x:f>
      </x:c>
      <x:c r="P48" s="12" t="str">
        <x:f>IF(OR($A48="",$E48&lt;&gt;"Issue"),"",$M48-SUMIFS('Movements'!$F$8:$F$107,'Movements'!$H$8:$H$107,$A48,'Movements'!$E$8:$E$107,"Unused return",'Movements'!$J$8:$J$107,"Posted"))</x:f>
      </x:c>
    </x:row>
    <x:row r="49" ht="23" customHeight="1">
      <x:c r="A49" s="9"/>
      <x:c r="B49" s="13"/>
      <x:c r="C49" s="9"/>
      <x:c r="D49" s="9"/>
      <x:c r="E49" s="9"/>
      <x:c r="F49" s="11"/>
      <x:c r="G49" s="9"/>
      <x:c r="H49" s="9"/>
      <x:c r="I49" s="9"/>
      <x:c r="J49" s="9"/>
      <x:c r="K49" s="12" t="str">
        <x:f>IF($A49="","",IF(AND($J49="Posted",$F49&gt;0),IF(OR($E49="Receipt",$E49="Unused return"),$F49,IF($E49="Issue",-$F49,0)),0))</x:f>
      </x:c>
      <x:c r="L49" s="12" t="str">
        <x:f>IF($A49="","",IF(AND($J49="Posted",$E49="Unused return",$G49&lt;&gt;"Usable",$F49&gt;0),$F49,0))</x:f>
      </x:c>
      <x:c r="M49" s="12" t="str">
        <x:f>IF($A49="","",IF(AND($J49="Posted",$E49="Issue",$F49&gt;0),$F49,0))</x:f>
      </x:c>
      <x:c r="N49" s="12" t="str">
        <x:f>IF($A49="","",IF(AND($J49="Posted",$E49="Release reservation",$F49&gt;0),$F49,0))</x:f>
      </x:c>
      <x:c r="O49" s="10" t="str">
        <x:f>IF($A49="","",IF(COUNTIFS('Movements'!$A$8:$A$107,$A49)&lt;&gt;1,"Duplicate ID",IF(COUNTIFS('Stock'!$A$8:$A$107,$C49)&lt;&gt;1,"Check stock ID",IF(OR($F49="",$F49&lt;=0),"Enter a positive quantity",IF(AND($E49&lt;&gt;"Receipt",COUNTIFS('Requests'!$A$8:$A$107,$D49,'Requests'!$C$8:$C$107,$C49)&lt;&gt;1),"Check request and stock",IF(AND($E49="Unused return",COUNTIFS('Movements'!$A$8:$A$107,$H49,'Movements'!$E$8:$E$107,"Issue",'Movements'!$J$8:$J$107,"Posted",'Movements'!$C$8:$C$107,$C49,'Movements'!$D$8:$D$107,$D49)&lt;&gt;1),"Check original issue",IF(AND($E49="Unused return",ISBLANK($G49)),"Enter return condition","")))))))</x:f>
      </x:c>
      <x:c r="P49" s="12" t="str">
        <x:f>IF(OR($A49="",$E49&lt;&gt;"Issue"),"",$M49-SUMIFS('Movements'!$F$8:$F$107,'Movements'!$H$8:$H$107,$A49,'Movements'!$E$8:$E$107,"Unused return",'Movements'!$J$8:$J$107,"Posted"))</x:f>
      </x:c>
    </x:row>
    <x:row r="50" ht="23" customHeight="1">
      <x:c r="A50" s="9"/>
      <x:c r="B50" s="13"/>
      <x:c r="C50" s="9"/>
      <x:c r="D50" s="9"/>
      <x:c r="E50" s="9"/>
      <x:c r="F50" s="11"/>
      <x:c r="G50" s="9"/>
      <x:c r="H50" s="9"/>
      <x:c r="I50" s="9"/>
      <x:c r="J50" s="9"/>
      <x:c r="K50" s="12" t="str">
        <x:f>IF($A50="","",IF(AND($J50="Posted",$F50&gt;0),IF(OR($E50="Receipt",$E50="Unused return"),$F50,IF($E50="Issue",-$F50,0)),0))</x:f>
      </x:c>
      <x:c r="L50" s="12" t="str">
        <x:f>IF($A50="","",IF(AND($J50="Posted",$E50="Unused return",$G50&lt;&gt;"Usable",$F50&gt;0),$F50,0))</x:f>
      </x:c>
      <x:c r="M50" s="12" t="str">
        <x:f>IF($A50="","",IF(AND($J50="Posted",$E50="Issue",$F50&gt;0),$F50,0))</x:f>
      </x:c>
      <x:c r="N50" s="12" t="str">
        <x:f>IF($A50="","",IF(AND($J50="Posted",$E50="Release reservation",$F50&gt;0),$F50,0))</x:f>
      </x:c>
      <x:c r="O50" s="10" t="str">
        <x:f>IF($A50="","",IF(COUNTIFS('Movements'!$A$8:$A$107,$A50)&lt;&gt;1,"Duplicate ID",IF(COUNTIFS('Stock'!$A$8:$A$107,$C50)&lt;&gt;1,"Check stock ID",IF(OR($F50="",$F50&lt;=0),"Enter a positive quantity",IF(AND($E50&lt;&gt;"Receipt",COUNTIFS('Requests'!$A$8:$A$107,$D50,'Requests'!$C$8:$C$107,$C50)&lt;&gt;1),"Check request and stock",IF(AND($E50="Unused return",COUNTIFS('Movements'!$A$8:$A$107,$H50,'Movements'!$E$8:$E$107,"Issue",'Movements'!$J$8:$J$107,"Posted",'Movements'!$C$8:$C$107,$C50,'Movements'!$D$8:$D$107,$D50)&lt;&gt;1),"Check original issue",IF(AND($E50="Unused return",ISBLANK($G50)),"Enter return condition","")))))))</x:f>
      </x:c>
      <x:c r="P50" s="12" t="str">
        <x:f>IF(OR($A50="",$E50&lt;&gt;"Issue"),"",$M50-SUMIFS('Movements'!$F$8:$F$107,'Movements'!$H$8:$H$107,$A50,'Movements'!$E$8:$E$107,"Unused return",'Movements'!$J$8:$J$107,"Posted"))</x:f>
      </x:c>
    </x:row>
    <x:row r="51" ht="23" customHeight="1">
      <x:c r="A51" s="9"/>
      <x:c r="B51" s="13"/>
      <x:c r="C51" s="9"/>
      <x:c r="D51" s="9"/>
      <x:c r="E51" s="9"/>
      <x:c r="F51" s="11"/>
      <x:c r="G51" s="9"/>
      <x:c r="H51" s="9"/>
      <x:c r="I51" s="9"/>
      <x:c r="J51" s="9"/>
      <x:c r="K51" s="12" t="str">
        <x:f>IF($A51="","",IF(AND($J51="Posted",$F51&gt;0),IF(OR($E51="Receipt",$E51="Unused return"),$F51,IF($E51="Issue",-$F51,0)),0))</x:f>
      </x:c>
      <x:c r="L51" s="12" t="str">
        <x:f>IF($A51="","",IF(AND($J51="Posted",$E51="Unused return",$G51&lt;&gt;"Usable",$F51&gt;0),$F51,0))</x:f>
      </x:c>
      <x:c r="M51" s="12" t="str">
        <x:f>IF($A51="","",IF(AND($J51="Posted",$E51="Issue",$F51&gt;0),$F51,0))</x:f>
      </x:c>
      <x:c r="N51" s="12" t="str">
        <x:f>IF($A51="","",IF(AND($J51="Posted",$E51="Release reservation",$F51&gt;0),$F51,0))</x:f>
      </x:c>
      <x:c r="O51" s="10" t="str">
        <x:f>IF($A51="","",IF(COUNTIFS('Movements'!$A$8:$A$107,$A51)&lt;&gt;1,"Duplicate ID",IF(COUNTIFS('Stock'!$A$8:$A$107,$C51)&lt;&gt;1,"Check stock ID",IF(OR($F51="",$F51&lt;=0),"Enter a positive quantity",IF(AND($E51&lt;&gt;"Receipt",COUNTIFS('Requests'!$A$8:$A$107,$D51,'Requests'!$C$8:$C$107,$C51)&lt;&gt;1),"Check request and stock",IF(AND($E51="Unused return",COUNTIFS('Movements'!$A$8:$A$107,$H51,'Movements'!$E$8:$E$107,"Issue",'Movements'!$J$8:$J$107,"Posted",'Movements'!$C$8:$C$107,$C51,'Movements'!$D$8:$D$107,$D51)&lt;&gt;1),"Check original issue",IF(AND($E51="Unused return",ISBLANK($G51)),"Enter return condition","")))))))</x:f>
      </x:c>
      <x:c r="P51" s="12" t="str">
        <x:f>IF(OR($A51="",$E51&lt;&gt;"Issue"),"",$M51-SUMIFS('Movements'!$F$8:$F$107,'Movements'!$H$8:$H$107,$A51,'Movements'!$E$8:$E$107,"Unused return",'Movements'!$J$8:$J$107,"Posted"))</x:f>
      </x:c>
    </x:row>
    <x:row r="52" ht="23" customHeight="1">
      <x:c r="A52" s="9"/>
      <x:c r="B52" s="13"/>
      <x:c r="C52" s="9"/>
      <x:c r="D52" s="9"/>
      <x:c r="E52" s="9"/>
      <x:c r="F52" s="11"/>
      <x:c r="G52" s="9"/>
      <x:c r="H52" s="9"/>
      <x:c r="I52" s="9"/>
      <x:c r="J52" s="9"/>
      <x:c r="K52" s="12" t="str">
        <x:f>IF($A52="","",IF(AND($J52="Posted",$F52&gt;0),IF(OR($E52="Receipt",$E52="Unused return"),$F52,IF($E52="Issue",-$F52,0)),0))</x:f>
      </x:c>
      <x:c r="L52" s="12" t="str">
        <x:f>IF($A52="","",IF(AND($J52="Posted",$E52="Unused return",$G52&lt;&gt;"Usable",$F52&gt;0),$F52,0))</x:f>
      </x:c>
      <x:c r="M52" s="12" t="str">
        <x:f>IF($A52="","",IF(AND($J52="Posted",$E52="Issue",$F52&gt;0),$F52,0))</x:f>
      </x:c>
      <x:c r="N52" s="12" t="str">
        <x:f>IF($A52="","",IF(AND($J52="Posted",$E52="Release reservation",$F52&gt;0),$F52,0))</x:f>
      </x:c>
      <x:c r="O52" s="10" t="str">
        <x:f>IF($A52="","",IF(COUNTIFS('Movements'!$A$8:$A$107,$A52)&lt;&gt;1,"Duplicate ID",IF(COUNTIFS('Stock'!$A$8:$A$107,$C52)&lt;&gt;1,"Check stock ID",IF(OR($F52="",$F52&lt;=0),"Enter a positive quantity",IF(AND($E52&lt;&gt;"Receipt",COUNTIFS('Requests'!$A$8:$A$107,$D52,'Requests'!$C$8:$C$107,$C52)&lt;&gt;1),"Check request and stock",IF(AND($E52="Unused return",COUNTIFS('Movements'!$A$8:$A$107,$H52,'Movements'!$E$8:$E$107,"Issue",'Movements'!$J$8:$J$107,"Posted",'Movements'!$C$8:$C$107,$C52,'Movements'!$D$8:$D$107,$D52)&lt;&gt;1),"Check original issue",IF(AND($E52="Unused return",ISBLANK($G52)),"Enter return condition","")))))))</x:f>
      </x:c>
      <x:c r="P52" s="12" t="str">
        <x:f>IF(OR($A52="",$E52&lt;&gt;"Issue"),"",$M52-SUMIFS('Movements'!$F$8:$F$107,'Movements'!$H$8:$H$107,$A52,'Movements'!$E$8:$E$107,"Unused return",'Movements'!$J$8:$J$107,"Posted"))</x:f>
      </x:c>
    </x:row>
    <x:row r="53" ht="23" customHeight="1">
      <x:c r="A53" s="9"/>
      <x:c r="B53" s="13"/>
      <x:c r="C53" s="9"/>
      <x:c r="D53" s="9"/>
      <x:c r="E53" s="9"/>
      <x:c r="F53" s="11"/>
      <x:c r="G53" s="9"/>
      <x:c r="H53" s="9"/>
      <x:c r="I53" s="9"/>
      <x:c r="J53" s="9"/>
      <x:c r="K53" s="12" t="str">
        <x:f>IF($A53="","",IF(AND($J53="Posted",$F53&gt;0),IF(OR($E53="Receipt",$E53="Unused return"),$F53,IF($E53="Issue",-$F53,0)),0))</x:f>
      </x:c>
      <x:c r="L53" s="12" t="str">
        <x:f>IF($A53="","",IF(AND($J53="Posted",$E53="Unused return",$G53&lt;&gt;"Usable",$F53&gt;0),$F53,0))</x:f>
      </x:c>
      <x:c r="M53" s="12" t="str">
        <x:f>IF($A53="","",IF(AND($J53="Posted",$E53="Issue",$F53&gt;0),$F53,0))</x:f>
      </x:c>
      <x:c r="N53" s="12" t="str">
        <x:f>IF($A53="","",IF(AND($J53="Posted",$E53="Release reservation",$F53&gt;0),$F53,0))</x:f>
      </x:c>
      <x:c r="O53" s="10" t="str">
        <x:f>IF($A53="","",IF(COUNTIFS('Movements'!$A$8:$A$107,$A53)&lt;&gt;1,"Duplicate ID",IF(COUNTIFS('Stock'!$A$8:$A$107,$C53)&lt;&gt;1,"Check stock ID",IF(OR($F53="",$F53&lt;=0),"Enter a positive quantity",IF(AND($E53&lt;&gt;"Receipt",COUNTIFS('Requests'!$A$8:$A$107,$D53,'Requests'!$C$8:$C$107,$C53)&lt;&gt;1),"Check request and stock",IF(AND($E53="Unused return",COUNTIFS('Movements'!$A$8:$A$107,$H53,'Movements'!$E$8:$E$107,"Issue",'Movements'!$J$8:$J$107,"Posted",'Movements'!$C$8:$C$107,$C53,'Movements'!$D$8:$D$107,$D53)&lt;&gt;1),"Check original issue",IF(AND($E53="Unused return",ISBLANK($G53)),"Enter return condition","")))))))</x:f>
      </x:c>
      <x:c r="P53" s="12" t="str">
        <x:f>IF(OR($A53="",$E53&lt;&gt;"Issue"),"",$M53-SUMIFS('Movements'!$F$8:$F$107,'Movements'!$H$8:$H$107,$A53,'Movements'!$E$8:$E$107,"Unused return",'Movements'!$J$8:$J$107,"Posted"))</x:f>
      </x:c>
    </x:row>
    <x:row r="54" ht="23" customHeight="1">
      <x:c r="A54" s="9"/>
      <x:c r="B54" s="13"/>
      <x:c r="C54" s="9"/>
      <x:c r="D54" s="9"/>
      <x:c r="E54" s="9"/>
      <x:c r="F54" s="11"/>
      <x:c r="G54" s="9"/>
      <x:c r="H54" s="9"/>
      <x:c r="I54" s="9"/>
      <x:c r="J54" s="9"/>
      <x:c r="K54" s="12" t="str">
        <x:f>IF($A54="","",IF(AND($J54="Posted",$F54&gt;0),IF(OR($E54="Receipt",$E54="Unused return"),$F54,IF($E54="Issue",-$F54,0)),0))</x:f>
      </x:c>
      <x:c r="L54" s="12" t="str">
        <x:f>IF($A54="","",IF(AND($J54="Posted",$E54="Unused return",$G54&lt;&gt;"Usable",$F54&gt;0),$F54,0))</x:f>
      </x:c>
      <x:c r="M54" s="12" t="str">
        <x:f>IF($A54="","",IF(AND($J54="Posted",$E54="Issue",$F54&gt;0),$F54,0))</x:f>
      </x:c>
      <x:c r="N54" s="12" t="str">
        <x:f>IF($A54="","",IF(AND($J54="Posted",$E54="Release reservation",$F54&gt;0),$F54,0))</x:f>
      </x:c>
      <x:c r="O54" s="10" t="str">
        <x:f>IF($A54="","",IF(COUNTIFS('Movements'!$A$8:$A$107,$A54)&lt;&gt;1,"Duplicate ID",IF(COUNTIFS('Stock'!$A$8:$A$107,$C54)&lt;&gt;1,"Check stock ID",IF(OR($F54="",$F54&lt;=0),"Enter a positive quantity",IF(AND($E54&lt;&gt;"Receipt",COUNTIFS('Requests'!$A$8:$A$107,$D54,'Requests'!$C$8:$C$107,$C54)&lt;&gt;1),"Check request and stock",IF(AND($E54="Unused return",COUNTIFS('Movements'!$A$8:$A$107,$H54,'Movements'!$E$8:$E$107,"Issue",'Movements'!$J$8:$J$107,"Posted",'Movements'!$C$8:$C$107,$C54,'Movements'!$D$8:$D$107,$D54)&lt;&gt;1),"Check original issue",IF(AND($E54="Unused return",ISBLANK($G54)),"Enter return condition","")))))))</x:f>
      </x:c>
      <x:c r="P54" s="12" t="str">
        <x:f>IF(OR($A54="",$E54&lt;&gt;"Issue"),"",$M54-SUMIFS('Movements'!$F$8:$F$107,'Movements'!$H$8:$H$107,$A54,'Movements'!$E$8:$E$107,"Unused return",'Movements'!$J$8:$J$107,"Posted"))</x:f>
      </x:c>
    </x:row>
    <x:row r="55" ht="23" customHeight="1">
      <x:c r="A55" s="9"/>
      <x:c r="B55" s="13"/>
      <x:c r="C55" s="9"/>
      <x:c r="D55" s="9"/>
      <x:c r="E55" s="9"/>
      <x:c r="F55" s="11"/>
      <x:c r="G55" s="9"/>
      <x:c r="H55" s="9"/>
      <x:c r="I55" s="9"/>
      <x:c r="J55" s="9"/>
      <x:c r="K55" s="12" t="str">
        <x:f>IF($A55="","",IF(AND($J55="Posted",$F55&gt;0),IF(OR($E55="Receipt",$E55="Unused return"),$F55,IF($E55="Issue",-$F55,0)),0))</x:f>
      </x:c>
      <x:c r="L55" s="12" t="str">
        <x:f>IF($A55="","",IF(AND($J55="Posted",$E55="Unused return",$G55&lt;&gt;"Usable",$F55&gt;0),$F55,0))</x:f>
      </x:c>
      <x:c r="M55" s="12" t="str">
        <x:f>IF($A55="","",IF(AND($J55="Posted",$E55="Issue",$F55&gt;0),$F55,0))</x:f>
      </x:c>
      <x:c r="N55" s="12" t="str">
        <x:f>IF($A55="","",IF(AND($J55="Posted",$E55="Release reservation",$F55&gt;0),$F55,0))</x:f>
      </x:c>
      <x:c r="O55" s="10" t="str">
        <x:f>IF($A55="","",IF(COUNTIFS('Movements'!$A$8:$A$107,$A55)&lt;&gt;1,"Duplicate ID",IF(COUNTIFS('Stock'!$A$8:$A$107,$C55)&lt;&gt;1,"Check stock ID",IF(OR($F55="",$F55&lt;=0),"Enter a positive quantity",IF(AND($E55&lt;&gt;"Receipt",COUNTIFS('Requests'!$A$8:$A$107,$D55,'Requests'!$C$8:$C$107,$C55)&lt;&gt;1),"Check request and stock",IF(AND($E55="Unused return",COUNTIFS('Movements'!$A$8:$A$107,$H55,'Movements'!$E$8:$E$107,"Issue",'Movements'!$J$8:$J$107,"Posted",'Movements'!$C$8:$C$107,$C55,'Movements'!$D$8:$D$107,$D55)&lt;&gt;1),"Check original issue",IF(AND($E55="Unused return",ISBLANK($G55)),"Enter return condition","")))))))</x:f>
      </x:c>
      <x:c r="P55" s="12" t="str">
        <x:f>IF(OR($A55="",$E55&lt;&gt;"Issue"),"",$M55-SUMIFS('Movements'!$F$8:$F$107,'Movements'!$H$8:$H$107,$A55,'Movements'!$E$8:$E$107,"Unused return",'Movements'!$J$8:$J$107,"Posted"))</x:f>
      </x:c>
    </x:row>
    <x:row r="56" ht="23" customHeight="1">
      <x:c r="A56" s="9"/>
      <x:c r="B56" s="13"/>
      <x:c r="C56" s="9"/>
      <x:c r="D56" s="9"/>
      <x:c r="E56" s="9"/>
      <x:c r="F56" s="11"/>
      <x:c r="G56" s="9"/>
      <x:c r="H56" s="9"/>
      <x:c r="I56" s="9"/>
      <x:c r="J56" s="9"/>
      <x:c r="K56" s="12" t="str">
        <x:f>IF($A56="","",IF(AND($J56="Posted",$F56&gt;0),IF(OR($E56="Receipt",$E56="Unused return"),$F56,IF($E56="Issue",-$F56,0)),0))</x:f>
      </x:c>
      <x:c r="L56" s="12" t="str">
        <x:f>IF($A56="","",IF(AND($J56="Posted",$E56="Unused return",$G56&lt;&gt;"Usable",$F56&gt;0),$F56,0))</x:f>
      </x:c>
      <x:c r="M56" s="12" t="str">
        <x:f>IF($A56="","",IF(AND($J56="Posted",$E56="Issue",$F56&gt;0),$F56,0))</x:f>
      </x:c>
      <x:c r="N56" s="12" t="str">
        <x:f>IF($A56="","",IF(AND($J56="Posted",$E56="Release reservation",$F56&gt;0),$F56,0))</x:f>
      </x:c>
      <x:c r="O56" s="10" t="str">
        <x:f>IF($A56="","",IF(COUNTIFS('Movements'!$A$8:$A$107,$A56)&lt;&gt;1,"Duplicate ID",IF(COUNTIFS('Stock'!$A$8:$A$107,$C56)&lt;&gt;1,"Check stock ID",IF(OR($F56="",$F56&lt;=0),"Enter a positive quantity",IF(AND($E56&lt;&gt;"Receipt",COUNTIFS('Requests'!$A$8:$A$107,$D56,'Requests'!$C$8:$C$107,$C56)&lt;&gt;1),"Check request and stock",IF(AND($E56="Unused return",COUNTIFS('Movements'!$A$8:$A$107,$H56,'Movements'!$E$8:$E$107,"Issue",'Movements'!$J$8:$J$107,"Posted",'Movements'!$C$8:$C$107,$C56,'Movements'!$D$8:$D$107,$D56)&lt;&gt;1),"Check original issue",IF(AND($E56="Unused return",ISBLANK($G56)),"Enter return condition","")))))))</x:f>
      </x:c>
      <x:c r="P56" s="12" t="str">
        <x:f>IF(OR($A56="",$E56&lt;&gt;"Issue"),"",$M56-SUMIFS('Movements'!$F$8:$F$107,'Movements'!$H$8:$H$107,$A56,'Movements'!$E$8:$E$107,"Unused return",'Movements'!$J$8:$J$107,"Posted"))</x:f>
      </x:c>
    </x:row>
    <x:row r="57" ht="23" customHeight="1">
      <x:c r="A57" s="9"/>
      <x:c r="B57" s="13"/>
      <x:c r="C57" s="9"/>
      <x:c r="D57" s="9"/>
      <x:c r="E57" s="9"/>
      <x:c r="F57" s="11"/>
      <x:c r="G57" s="9"/>
      <x:c r="H57" s="9"/>
      <x:c r="I57" s="9"/>
      <x:c r="J57" s="9"/>
      <x:c r="K57" s="12" t="str">
        <x:f>IF($A57="","",IF(AND($J57="Posted",$F57&gt;0),IF(OR($E57="Receipt",$E57="Unused return"),$F57,IF($E57="Issue",-$F57,0)),0))</x:f>
      </x:c>
      <x:c r="L57" s="12" t="str">
        <x:f>IF($A57="","",IF(AND($J57="Posted",$E57="Unused return",$G57&lt;&gt;"Usable",$F57&gt;0),$F57,0))</x:f>
      </x:c>
      <x:c r="M57" s="12" t="str">
        <x:f>IF($A57="","",IF(AND($J57="Posted",$E57="Issue",$F57&gt;0),$F57,0))</x:f>
      </x:c>
      <x:c r="N57" s="12" t="str">
        <x:f>IF($A57="","",IF(AND($J57="Posted",$E57="Release reservation",$F57&gt;0),$F57,0))</x:f>
      </x:c>
      <x:c r="O57" s="10" t="str">
        <x:f>IF($A57="","",IF(COUNTIFS('Movements'!$A$8:$A$107,$A57)&lt;&gt;1,"Duplicate ID",IF(COUNTIFS('Stock'!$A$8:$A$107,$C57)&lt;&gt;1,"Check stock ID",IF(OR($F57="",$F57&lt;=0),"Enter a positive quantity",IF(AND($E57&lt;&gt;"Receipt",COUNTIFS('Requests'!$A$8:$A$107,$D57,'Requests'!$C$8:$C$107,$C57)&lt;&gt;1),"Check request and stock",IF(AND($E57="Unused return",COUNTIFS('Movements'!$A$8:$A$107,$H57,'Movements'!$E$8:$E$107,"Issue",'Movements'!$J$8:$J$107,"Posted",'Movements'!$C$8:$C$107,$C57,'Movements'!$D$8:$D$107,$D57)&lt;&gt;1),"Check original issue",IF(AND($E57="Unused return",ISBLANK($G57)),"Enter return condition","")))))))</x:f>
      </x:c>
      <x:c r="P57" s="12" t="str">
        <x:f>IF(OR($A57="",$E57&lt;&gt;"Issue"),"",$M57-SUMIFS('Movements'!$F$8:$F$107,'Movements'!$H$8:$H$107,$A57,'Movements'!$E$8:$E$107,"Unused return",'Movements'!$J$8:$J$107,"Posted"))</x:f>
      </x:c>
    </x:row>
    <x:row r="58" ht="23" customHeight="1">
      <x:c r="A58" s="9"/>
      <x:c r="B58" s="13"/>
      <x:c r="C58" s="9"/>
      <x:c r="D58" s="9"/>
      <x:c r="E58" s="9"/>
      <x:c r="F58" s="11"/>
      <x:c r="G58" s="9"/>
      <x:c r="H58" s="9"/>
      <x:c r="I58" s="9"/>
      <x:c r="J58" s="9"/>
      <x:c r="K58" s="12" t="str">
        <x:f>IF($A58="","",IF(AND($J58="Posted",$F58&gt;0),IF(OR($E58="Receipt",$E58="Unused return"),$F58,IF($E58="Issue",-$F58,0)),0))</x:f>
      </x:c>
      <x:c r="L58" s="12" t="str">
        <x:f>IF($A58="","",IF(AND($J58="Posted",$E58="Unused return",$G58&lt;&gt;"Usable",$F58&gt;0),$F58,0))</x:f>
      </x:c>
      <x:c r="M58" s="12" t="str">
        <x:f>IF($A58="","",IF(AND($J58="Posted",$E58="Issue",$F58&gt;0),$F58,0))</x:f>
      </x:c>
      <x:c r="N58" s="12" t="str">
        <x:f>IF($A58="","",IF(AND($J58="Posted",$E58="Release reservation",$F58&gt;0),$F58,0))</x:f>
      </x:c>
      <x:c r="O58" s="10" t="str">
        <x:f>IF($A58="","",IF(COUNTIFS('Movements'!$A$8:$A$107,$A58)&lt;&gt;1,"Duplicate ID",IF(COUNTIFS('Stock'!$A$8:$A$107,$C58)&lt;&gt;1,"Check stock ID",IF(OR($F58="",$F58&lt;=0),"Enter a positive quantity",IF(AND($E58&lt;&gt;"Receipt",COUNTIFS('Requests'!$A$8:$A$107,$D58,'Requests'!$C$8:$C$107,$C58)&lt;&gt;1),"Check request and stock",IF(AND($E58="Unused return",COUNTIFS('Movements'!$A$8:$A$107,$H58,'Movements'!$E$8:$E$107,"Issue",'Movements'!$J$8:$J$107,"Posted",'Movements'!$C$8:$C$107,$C58,'Movements'!$D$8:$D$107,$D58)&lt;&gt;1),"Check original issue",IF(AND($E58="Unused return",ISBLANK($G58)),"Enter return condition","")))))))</x:f>
      </x:c>
      <x:c r="P58" s="12" t="str">
        <x:f>IF(OR($A58="",$E58&lt;&gt;"Issue"),"",$M58-SUMIFS('Movements'!$F$8:$F$107,'Movements'!$H$8:$H$107,$A58,'Movements'!$E$8:$E$107,"Unused return",'Movements'!$J$8:$J$107,"Posted"))</x:f>
      </x:c>
    </x:row>
    <x:row r="59" ht="23" customHeight="1">
      <x:c r="A59" s="9"/>
      <x:c r="B59" s="13"/>
      <x:c r="C59" s="9"/>
      <x:c r="D59" s="9"/>
      <x:c r="E59" s="9"/>
      <x:c r="F59" s="11"/>
      <x:c r="G59" s="9"/>
      <x:c r="H59" s="9"/>
      <x:c r="I59" s="9"/>
      <x:c r="J59" s="9"/>
      <x:c r="K59" s="12" t="str">
        <x:f>IF($A59="","",IF(AND($J59="Posted",$F59&gt;0),IF(OR($E59="Receipt",$E59="Unused return"),$F59,IF($E59="Issue",-$F59,0)),0))</x:f>
      </x:c>
      <x:c r="L59" s="12" t="str">
        <x:f>IF($A59="","",IF(AND($J59="Posted",$E59="Unused return",$G59&lt;&gt;"Usable",$F59&gt;0),$F59,0))</x:f>
      </x:c>
      <x:c r="M59" s="12" t="str">
        <x:f>IF($A59="","",IF(AND($J59="Posted",$E59="Issue",$F59&gt;0),$F59,0))</x:f>
      </x:c>
      <x:c r="N59" s="12" t="str">
        <x:f>IF($A59="","",IF(AND($J59="Posted",$E59="Release reservation",$F59&gt;0),$F59,0))</x:f>
      </x:c>
      <x:c r="O59" s="10" t="str">
        <x:f>IF($A59="","",IF(COUNTIFS('Movements'!$A$8:$A$107,$A59)&lt;&gt;1,"Duplicate ID",IF(COUNTIFS('Stock'!$A$8:$A$107,$C59)&lt;&gt;1,"Check stock ID",IF(OR($F59="",$F59&lt;=0),"Enter a positive quantity",IF(AND($E59&lt;&gt;"Receipt",COUNTIFS('Requests'!$A$8:$A$107,$D59,'Requests'!$C$8:$C$107,$C59)&lt;&gt;1),"Check request and stock",IF(AND($E59="Unused return",COUNTIFS('Movements'!$A$8:$A$107,$H59,'Movements'!$E$8:$E$107,"Issue",'Movements'!$J$8:$J$107,"Posted",'Movements'!$C$8:$C$107,$C59,'Movements'!$D$8:$D$107,$D59)&lt;&gt;1),"Check original issue",IF(AND($E59="Unused return",ISBLANK($G59)),"Enter return condition","")))))))</x:f>
      </x:c>
      <x:c r="P59" s="12" t="str">
        <x:f>IF(OR($A59="",$E59&lt;&gt;"Issue"),"",$M59-SUMIFS('Movements'!$F$8:$F$107,'Movements'!$H$8:$H$107,$A59,'Movements'!$E$8:$E$107,"Unused return",'Movements'!$J$8:$J$107,"Posted"))</x:f>
      </x:c>
    </x:row>
    <x:row r="60" ht="23" customHeight="1">
      <x:c r="A60" s="9"/>
      <x:c r="B60" s="13"/>
      <x:c r="C60" s="9"/>
      <x:c r="D60" s="9"/>
      <x:c r="E60" s="9"/>
      <x:c r="F60" s="11"/>
      <x:c r="G60" s="9"/>
      <x:c r="H60" s="9"/>
      <x:c r="I60" s="9"/>
      <x:c r="J60" s="9"/>
      <x:c r="K60" s="12" t="str">
        <x:f>IF($A60="","",IF(AND($J60="Posted",$F60&gt;0),IF(OR($E60="Receipt",$E60="Unused return"),$F60,IF($E60="Issue",-$F60,0)),0))</x:f>
      </x:c>
      <x:c r="L60" s="12" t="str">
        <x:f>IF($A60="","",IF(AND($J60="Posted",$E60="Unused return",$G60&lt;&gt;"Usable",$F60&gt;0),$F60,0))</x:f>
      </x:c>
      <x:c r="M60" s="12" t="str">
        <x:f>IF($A60="","",IF(AND($J60="Posted",$E60="Issue",$F60&gt;0),$F60,0))</x:f>
      </x:c>
      <x:c r="N60" s="12" t="str">
        <x:f>IF($A60="","",IF(AND($J60="Posted",$E60="Release reservation",$F60&gt;0),$F60,0))</x:f>
      </x:c>
      <x:c r="O60" s="10" t="str">
        <x:f>IF($A60="","",IF(COUNTIFS('Movements'!$A$8:$A$107,$A60)&lt;&gt;1,"Duplicate ID",IF(COUNTIFS('Stock'!$A$8:$A$107,$C60)&lt;&gt;1,"Check stock ID",IF(OR($F60="",$F60&lt;=0),"Enter a positive quantity",IF(AND($E60&lt;&gt;"Receipt",COUNTIFS('Requests'!$A$8:$A$107,$D60,'Requests'!$C$8:$C$107,$C60)&lt;&gt;1),"Check request and stock",IF(AND($E60="Unused return",COUNTIFS('Movements'!$A$8:$A$107,$H60,'Movements'!$E$8:$E$107,"Issue",'Movements'!$J$8:$J$107,"Posted",'Movements'!$C$8:$C$107,$C60,'Movements'!$D$8:$D$107,$D60)&lt;&gt;1),"Check original issue",IF(AND($E60="Unused return",ISBLANK($G60)),"Enter return condition","")))))))</x:f>
      </x:c>
      <x:c r="P60" s="12" t="str">
        <x:f>IF(OR($A60="",$E60&lt;&gt;"Issue"),"",$M60-SUMIFS('Movements'!$F$8:$F$107,'Movements'!$H$8:$H$107,$A60,'Movements'!$E$8:$E$107,"Unused return",'Movements'!$J$8:$J$107,"Posted"))</x:f>
      </x:c>
    </x:row>
    <x:row r="61" ht="23" customHeight="1">
      <x:c r="A61" s="9"/>
      <x:c r="B61" s="13"/>
      <x:c r="C61" s="9"/>
      <x:c r="D61" s="9"/>
      <x:c r="E61" s="9"/>
      <x:c r="F61" s="11"/>
      <x:c r="G61" s="9"/>
      <x:c r="H61" s="9"/>
      <x:c r="I61" s="9"/>
      <x:c r="J61" s="9"/>
      <x:c r="K61" s="12" t="str">
        <x:f>IF($A61="","",IF(AND($J61="Posted",$F61&gt;0),IF(OR($E61="Receipt",$E61="Unused return"),$F61,IF($E61="Issue",-$F61,0)),0))</x:f>
      </x:c>
      <x:c r="L61" s="12" t="str">
        <x:f>IF($A61="","",IF(AND($J61="Posted",$E61="Unused return",$G61&lt;&gt;"Usable",$F61&gt;0),$F61,0))</x:f>
      </x:c>
      <x:c r="M61" s="12" t="str">
        <x:f>IF($A61="","",IF(AND($J61="Posted",$E61="Issue",$F61&gt;0),$F61,0))</x:f>
      </x:c>
      <x:c r="N61" s="12" t="str">
        <x:f>IF($A61="","",IF(AND($J61="Posted",$E61="Release reservation",$F61&gt;0),$F61,0))</x:f>
      </x:c>
      <x:c r="O61" s="10" t="str">
        <x:f>IF($A61="","",IF(COUNTIFS('Movements'!$A$8:$A$107,$A61)&lt;&gt;1,"Duplicate ID",IF(COUNTIFS('Stock'!$A$8:$A$107,$C61)&lt;&gt;1,"Check stock ID",IF(OR($F61="",$F61&lt;=0),"Enter a positive quantity",IF(AND($E61&lt;&gt;"Receipt",COUNTIFS('Requests'!$A$8:$A$107,$D61,'Requests'!$C$8:$C$107,$C61)&lt;&gt;1),"Check request and stock",IF(AND($E61="Unused return",COUNTIFS('Movements'!$A$8:$A$107,$H61,'Movements'!$E$8:$E$107,"Issue",'Movements'!$J$8:$J$107,"Posted",'Movements'!$C$8:$C$107,$C61,'Movements'!$D$8:$D$107,$D61)&lt;&gt;1),"Check original issue",IF(AND($E61="Unused return",ISBLANK($G61)),"Enter return condition","")))))))</x:f>
      </x:c>
      <x:c r="P61" s="12" t="str">
        <x:f>IF(OR($A61="",$E61&lt;&gt;"Issue"),"",$M61-SUMIFS('Movements'!$F$8:$F$107,'Movements'!$H$8:$H$107,$A61,'Movements'!$E$8:$E$107,"Unused return",'Movements'!$J$8:$J$107,"Posted"))</x:f>
      </x:c>
    </x:row>
    <x:row r="62" ht="23" customHeight="1">
      <x:c r="A62" s="9"/>
      <x:c r="B62" s="13"/>
      <x:c r="C62" s="9"/>
      <x:c r="D62" s="9"/>
      <x:c r="E62" s="9"/>
      <x:c r="F62" s="11"/>
      <x:c r="G62" s="9"/>
      <x:c r="H62" s="9"/>
      <x:c r="I62" s="9"/>
      <x:c r="J62" s="9"/>
      <x:c r="K62" s="12" t="str">
        <x:f>IF($A62="","",IF(AND($J62="Posted",$F62&gt;0),IF(OR($E62="Receipt",$E62="Unused return"),$F62,IF($E62="Issue",-$F62,0)),0))</x:f>
      </x:c>
      <x:c r="L62" s="12" t="str">
        <x:f>IF($A62="","",IF(AND($J62="Posted",$E62="Unused return",$G62&lt;&gt;"Usable",$F62&gt;0),$F62,0))</x:f>
      </x:c>
      <x:c r="M62" s="12" t="str">
        <x:f>IF($A62="","",IF(AND($J62="Posted",$E62="Issue",$F62&gt;0),$F62,0))</x:f>
      </x:c>
      <x:c r="N62" s="12" t="str">
        <x:f>IF($A62="","",IF(AND($J62="Posted",$E62="Release reservation",$F62&gt;0),$F62,0))</x:f>
      </x:c>
      <x:c r="O62" s="10" t="str">
        <x:f>IF($A62="","",IF(COUNTIFS('Movements'!$A$8:$A$107,$A62)&lt;&gt;1,"Duplicate ID",IF(COUNTIFS('Stock'!$A$8:$A$107,$C62)&lt;&gt;1,"Check stock ID",IF(OR($F62="",$F62&lt;=0),"Enter a positive quantity",IF(AND($E62&lt;&gt;"Receipt",COUNTIFS('Requests'!$A$8:$A$107,$D62,'Requests'!$C$8:$C$107,$C62)&lt;&gt;1),"Check request and stock",IF(AND($E62="Unused return",COUNTIFS('Movements'!$A$8:$A$107,$H62,'Movements'!$E$8:$E$107,"Issue",'Movements'!$J$8:$J$107,"Posted",'Movements'!$C$8:$C$107,$C62,'Movements'!$D$8:$D$107,$D62)&lt;&gt;1),"Check original issue",IF(AND($E62="Unused return",ISBLANK($G62)),"Enter return condition","")))))))</x:f>
      </x:c>
      <x:c r="P62" s="12" t="str">
        <x:f>IF(OR($A62="",$E62&lt;&gt;"Issue"),"",$M62-SUMIFS('Movements'!$F$8:$F$107,'Movements'!$H$8:$H$107,$A62,'Movements'!$E$8:$E$107,"Unused return",'Movements'!$J$8:$J$107,"Posted"))</x:f>
      </x:c>
    </x:row>
    <x:row r="63" ht="23" customHeight="1">
      <x:c r="A63" s="9"/>
      <x:c r="B63" s="13"/>
      <x:c r="C63" s="9"/>
      <x:c r="D63" s="9"/>
      <x:c r="E63" s="9"/>
      <x:c r="F63" s="11"/>
      <x:c r="G63" s="9"/>
      <x:c r="H63" s="9"/>
      <x:c r="I63" s="9"/>
      <x:c r="J63" s="9"/>
      <x:c r="K63" s="12" t="str">
        <x:f>IF($A63="","",IF(AND($J63="Posted",$F63&gt;0),IF(OR($E63="Receipt",$E63="Unused return"),$F63,IF($E63="Issue",-$F63,0)),0))</x:f>
      </x:c>
      <x:c r="L63" s="12" t="str">
        <x:f>IF($A63="","",IF(AND($J63="Posted",$E63="Unused return",$G63&lt;&gt;"Usable",$F63&gt;0),$F63,0))</x:f>
      </x:c>
      <x:c r="M63" s="12" t="str">
        <x:f>IF($A63="","",IF(AND($J63="Posted",$E63="Issue",$F63&gt;0),$F63,0))</x:f>
      </x:c>
      <x:c r="N63" s="12" t="str">
        <x:f>IF($A63="","",IF(AND($J63="Posted",$E63="Release reservation",$F63&gt;0),$F63,0))</x:f>
      </x:c>
      <x:c r="O63" s="10" t="str">
        <x:f>IF($A63="","",IF(COUNTIFS('Movements'!$A$8:$A$107,$A63)&lt;&gt;1,"Duplicate ID",IF(COUNTIFS('Stock'!$A$8:$A$107,$C63)&lt;&gt;1,"Check stock ID",IF(OR($F63="",$F63&lt;=0),"Enter a positive quantity",IF(AND($E63&lt;&gt;"Receipt",COUNTIFS('Requests'!$A$8:$A$107,$D63,'Requests'!$C$8:$C$107,$C63)&lt;&gt;1),"Check request and stock",IF(AND($E63="Unused return",COUNTIFS('Movements'!$A$8:$A$107,$H63,'Movements'!$E$8:$E$107,"Issue",'Movements'!$J$8:$J$107,"Posted",'Movements'!$C$8:$C$107,$C63,'Movements'!$D$8:$D$107,$D63)&lt;&gt;1),"Check original issue",IF(AND($E63="Unused return",ISBLANK($G63)),"Enter return condition","")))))))</x:f>
      </x:c>
      <x:c r="P63" s="12" t="str">
        <x:f>IF(OR($A63="",$E63&lt;&gt;"Issue"),"",$M63-SUMIFS('Movements'!$F$8:$F$107,'Movements'!$H$8:$H$107,$A63,'Movements'!$E$8:$E$107,"Unused return",'Movements'!$J$8:$J$107,"Posted"))</x:f>
      </x:c>
    </x:row>
    <x:row r="64" ht="23" customHeight="1">
      <x:c r="A64" s="9"/>
      <x:c r="B64" s="13"/>
      <x:c r="C64" s="9"/>
      <x:c r="D64" s="9"/>
      <x:c r="E64" s="9"/>
      <x:c r="F64" s="11"/>
      <x:c r="G64" s="9"/>
      <x:c r="H64" s="9"/>
      <x:c r="I64" s="9"/>
      <x:c r="J64" s="9"/>
      <x:c r="K64" s="12" t="str">
        <x:f>IF($A64="","",IF(AND($J64="Posted",$F64&gt;0),IF(OR($E64="Receipt",$E64="Unused return"),$F64,IF($E64="Issue",-$F64,0)),0))</x:f>
      </x:c>
      <x:c r="L64" s="12" t="str">
        <x:f>IF($A64="","",IF(AND($J64="Posted",$E64="Unused return",$G64&lt;&gt;"Usable",$F64&gt;0),$F64,0))</x:f>
      </x:c>
      <x:c r="M64" s="12" t="str">
        <x:f>IF($A64="","",IF(AND($J64="Posted",$E64="Issue",$F64&gt;0),$F64,0))</x:f>
      </x:c>
      <x:c r="N64" s="12" t="str">
        <x:f>IF($A64="","",IF(AND($J64="Posted",$E64="Release reservation",$F64&gt;0),$F64,0))</x:f>
      </x:c>
      <x:c r="O64" s="10" t="str">
        <x:f>IF($A64="","",IF(COUNTIFS('Movements'!$A$8:$A$107,$A64)&lt;&gt;1,"Duplicate ID",IF(COUNTIFS('Stock'!$A$8:$A$107,$C64)&lt;&gt;1,"Check stock ID",IF(OR($F64="",$F64&lt;=0),"Enter a positive quantity",IF(AND($E64&lt;&gt;"Receipt",COUNTIFS('Requests'!$A$8:$A$107,$D64,'Requests'!$C$8:$C$107,$C64)&lt;&gt;1),"Check request and stock",IF(AND($E64="Unused return",COUNTIFS('Movements'!$A$8:$A$107,$H64,'Movements'!$E$8:$E$107,"Issue",'Movements'!$J$8:$J$107,"Posted",'Movements'!$C$8:$C$107,$C64,'Movements'!$D$8:$D$107,$D64)&lt;&gt;1),"Check original issue",IF(AND($E64="Unused return",ISBLANK($G64)),"Enter return condition","")))))))</x:f>
      </x:c>
      <x:c r="P64" s="12" t="str">
        <x:f>IF(OR($A64="",$E64&lt;&gt;"Issue"),"",$M64-SUMIFS('Movements'!$F$8:$F$107,'Movements'!$H$8:$H$107,$A64,'Movements'!$E$8:$E$107,"Unused return",'Movements'!$J$8:$J$107,"Posted"))</x:f>
      </x:c>
    </x:row>
    <x:row r="65" ht="23" customHeight="1">
      <x:c r="A65" s="9"/>
      <x:c r="B65" s="13"/>
      <x:c r="C65" s="9"/>
      <x:c r="D65" s="9"/>
      <x:c r="E65" s="9"/>
      <x:c r="F65" s="11"/>
      <x:c r="G65" s="9"/>
      <x:c r="H65" s="9"/>
      <x:c r="I65" s="9"/>
      <x:c r="J65" s="9"/>
      <x:c r="K65" s="12" t="str">
        <x:f>IF($A65="","",IF(AND($J65="Posted",$F65&gt;0),IF(OR($E65="Receipt",$E65="Unused return"),$F65,IF($E65="Issue",-$F65,0)),0))</x:f>
      </x:c>
      <x:c r="L65" s="12" t="str">
        <x:f>IF($A65="","",IF(AND($J65="Posted",$E65="Unused return",$G65&lt;&gt;"Usable",$F65&gt;0),$F65,0))</x:f>
      </x:c>
      <x:c r="M65" s="12" t="str">
        <x:f>IF($A65="","",IF(AND($J65="Posted",$E65="Issue",$F65&gt;0),$F65,0))</x:f>
      </x:c>
      <x:c r="N65" s="12" t="str">
        <x:f>IF($A65="","",IF(AND($J65="Posted",$E65="Release reservation",$F65&gt;0),$F65,0))</x:f>
      </x:c>
      <x:c r="O65" s="10" t="str">
        <x:f>IF($A65="","",IF(COUNTIFS('Movements'!$A$8:$A$107,$A65)&lt;&gt;1,"Duplicate ID",IF(COUNTIFS('Stock'!$A$8:$A$107,$C65)&lt;&gt;1,"Check stock ID",IF(OR($F65="",$F65&lt;=0),"Enter a positive quantity",IF(AND($E65&lt;&gt;"Receipt",COUNTIFS('Requests'!$A$8:$A$107,$D65,'Requests'!$C$8:$C$107,$C65)&lt;&gt;1),"Check request and stock",IF(AND($E65="Unused return",COUNTIFS('Movements'!$A$8:$A$107,$H65,'Movements'!$E$8:$E$107,"Issue",'Movements'!$J$8:$J$107,"Posted",'Movements'!$C$8:$C$107,$C65,'Movements'!$D$8:$D$107,$D65)&lt;&gt;1),"Check original issue",IF(AND($E65="Unused return",ISBLANK($G65)),"Enter return condition","")))))))</x:f>
      </x:c>
      <x:c r="P65" s="12" t="str">
        <x:f>IF(OR($A65="",$E65&lt;&gt;"Issue"),"",$M65-SUMIFS('Movements'!$F$8:$F$107,'Movements'!$H$8:$H$107,$A65,'Movements'!$E$8:$E$107,"Unused return",'Movements'!$J$8:$J$107,"Posted"))</x:f>
      </x:c>
    </x:row>
    <x:row r="66" ht="23" customHeight="1">
      <x:c r="A66" s="9"/>
      <x:c r="B66" s="13"/>
      <x:c r="C66" s="9"/>
      <x:c r="D66" s="9"/>
      <x:c r="E66" s="9"/>
      <x:c r="F66" s="11"/>
      <x:c r="G66" s="9"/>
      <x:c r="H66" s="9"/>
      <x:c r="I66" s="9"/>
      <x:c r="J66" s="9"/>
      <x:c r="K66" s="12" t="str">
        <x:f>IF($A66="","",IF(AND($J66="Posted",$F66&gt;0),IF(OR($E66="Receipt",$E66="Unused return"),$F66,IF($E66="Issue",-$F66,0)),0))</x:f>
      </x:c>
      <x:c r="L66" s="12" t="str">
        <x:f>IF($A66="","",IF(AND($J66="Posted",$E66="Unused return",$G66&lt;&gt;"Usable",$F66&gt;0),$F66,0))</x:f>
      </x:c>
      <x:c r="M66" s="12" t="str">
        <x:f>IF($A66="","",IF(AND($J66="Posted",$E66="Issue",$F66&gt;0),$F66,0))</x:f>
      </x:c>
      <x:c r="N66" s="12" t="str">
        <x:f>IF($A66="","",IF(AND($J66="Posted",$E66="Release reservation",$F66&gt;0),$F66,0))</x:f>
      </x:c>
      <x:c r="O66" s="10" t="str">
        <x:f>IF($A66="","",IF(COUNTIFS('Movements'!$A$8:$A$107,$A66)&lt;&gt;1,"Duplicate ID",IF(COUNTIFS('Stock'!$A$8:$A$107,$C66)&lt;&gt;1,"Check stock ID",IF(OR($F66="",$F66&lt;=0),"Enter a positive quantity",IF(AND($E66&lt;&gt;"Receipt",COUNTIFS('Requests'!$A$8:$A$107,$D66,'Requests'!$C$8:$C$107,$C66)&lt;&gt;1),"Check request and stock",IF(AND($E66="Unused return",COUNTIFS('Movements'!$A$8:$A$107,$H66,'Movements'!$E$8:$E$107,"Issue",'Movements'!$J$8:$J$107,"Posted",'Movements'!$C$8:$C$107,$C66,'Movements'!$D$8:$D$107,$D66)&lt;&gt;1),"Check original issue",IF(AND($E66="Unused return",ISBLANK($G66)),"Enter return condition","")))))))</x:f>
      </x:c>
      <x:c r="P66" s="12" t="str">
        <x:f>IF(OR($A66="",$E66&lt;&gt;"Issue"),"",$M66-SUMIFS('Movements'!$F$8:$F$107,'Movements'!$H$8:$H$107,$A66,'Movements'!$E$8:$E$107,"Unused return",'Movements'!$J$8:$J$107,"Posted"))</x:f>
      </x:c>
    </x:row>
    <x:row r="67" ht="23" customHeight="1">
      <x:c r="A67" s="9"/>
      <x:c r="B67" s="13"/>
      <x:c r="C67" s="9"/>
      <x:c r="D67" s="9"/>
      <x:c r="E67" s="9"/>
      <x:c r="F67" s="11"/>
      <x:c r="G67" s="9"/>
      <x:c r="H67" s="9"/>
      <x:c r="I67" s="9"/>
      <x:c r="J67" s="9"/>
      <x:c r="K67" s="12" t="str">
        <x:f>IF($A67="","",IF(AND($J67="Posted",$F67&gt;0),IF(OR($E67="Receipt",$E67="Unused return"),$F67,IF($E67="Issue",-$F67,0)),0))</x:f>
      </x:c>
      <x:c r="L67" s="12" t="str">
        <x:f>IF($A67="","",IF(AND($J67="Posted",$E67="Unused return",$G67&lt;&gt;"Usable",$F67&gt;0),$F67,0))</x:f>
      </x:c>
      <x:c r="M67" s="12" t="str">
        <x:f>IF($A67="","",IF(AND($J67="Posted",$E67="Issue",$F67&gt;0),$F67,0))</x:f>
      </x:c>
      <x:c r="N67" s="12" t="str">
        <x:f>IF($A67="","",IF(AND($J67="Posted",$E67="Release reservation",$F67&gt;0),$F67,0))</x:f>
      </x:c>
      <x:c r="O67" s="10" t="str">
        <x:f>IF($A67="","",IF(COUNTIFS('Movements'!$A$8:$A$107,$A67)&lt;&gt;1,"Duplicate ID",IF(COUNTIFS('Stock'!$A$8:$A$107,$C67)&lt;&gt;1,"Check stock ID",IF(OR($F67="",$F67&lt;=0),"Enter a positive quantity",IF(AND($E67&lt;&gt;"Receipt",COUNTIFS('Requests'!$A$8:$A$107,$D67,'Requests'!$C$8:$C$107,$C67)&lt;&gt;1),"Check request and stock",IF(AND($E67="Unused return",COUNTIFS('Movements'!$A$8:$A$107,$H67,'Movements'!$E$8:$E$107,"Issue",'Movements'!$J$8:$J$107,"Posted",'Movements'!$C$8:$C$107,$C67,'Movements'!$D$8:$D$107,$D67)&lt;&gt;1),"Check original issue",IF(AND($E67="Unused return",ISBLANK($G67)),"Enter return condition","")))))))</x:f>
      </x:c>
      <x:c r="P67" s="12" t="str">
        <x:f>IF(OR($A67="",$E67&lt;&gt;"Issue"),"",$M67-SUMIFS('Movements'!$F$8:$F$107,'Movements'!$H$8:$H$107,$A67,'Movements'!$E$8:$E$107,"Unused return",'Movements'!$J$8:$J$107,"Posted"))</x:f>
      </x:c>
    </x:row>
    <x:row r="68" ht="23" customHeight="1">
      <x:c r="A68" s="9"/>
      <x:c r="B68" s="13"/>
      <x:c r="C68" s="9"/>
      <x:c r="D68" s="9"/>
      <x:c r="E68" s="9"/>
      <x:c r="F68" s="11"/>
      <x:c r="G68" s="9"/>
      <x:c r="H68" s="9"/>
      <x:c r="I68" s="9"/>
      <x:c r="J68" s="9"/>
      <x:c r="K68" s="12" t="str">
        <x:f>IF($A68="","",IF(AND($J68="Posted",$F68&gt;0),IF(OR($E68="Receipt",$E68="Unused return"),$F68,IF($E68="Issue",-$F68,0)),0))</x:f>
      </x:c>
      <x:c r="L68" s="12" t="str">
        <x:f>IF($A68="","",IF(AND($J68="Posted",$E68="Unused return",$G68&lt;&gt;"Usable",$F68&gt;0),$F68,0))</x:f>
      </x:c>
      <x:c r="M68" s="12" t="str">
        <x:f>IF($A68="","",IF(AND($J68="Posted",$E68="Issue",$F68&gt;0),$F68,0))</x:f>
      </x:c>
      <x:c r="N68" s="12" t="str">
        <x:f>IF($A68="","",IF(AND($J68="Posted",$E68="Release reservation",$F68&gt;0),$F68,0))</x:f>
      </x:c>
      <x:c r="O68" s="10" t="str">
        <x:f>IF($A68="","",IF(COUNTIFS('Movements'!$A$8:$A$107,$A68)&lt;&gt;1,"Duplicate ID",IF(COUNTIFS('Stock'!$A$8:$A$107,$C68)&lt;&gt;1,"Check stock ID",IF(OR($F68="",$F68&lt;=0),"Enter a positive quantity",IF(AND($E68&lt;&gt;"Receipt",COUNTIFS('Requests'!$A$8:$A$107,$D68,'Requests'!$C$8:$C$107,$C68)&lt;&gt;1),"Check request and stock",IF(AND($E68="Unused return",COUNTIFS('Movements'!$A$8:$A$107,$H68,'Movements'!$E$8:$E$107,"Issue",'Movements'!$J$8:$J$107,"Posted",'Movements'!$C$8:$C$107,$C68,'Movements'!$D$8:$D$107,$D68)&lt;&gt;1),"Check original issue",IF(AND($E68="Unused return",ISBLANK($G68)),"Enter return condition","")))))))</x:f>
      </x:c>
      <x:c r="P68" s="12" t="str">
        <x:f>IF(OR($A68="",$E68&lt;&gt;"Issue"),"",$M68-SUMIFS('Movements'!$F$8:$F$107,'Movements'!$H$8:$H$107,$A68,'Movements'!$E$8:$E$107,"Unused return",'Movements'!$J$8:$J$107,"Posted"))</x:f>
      </x:c>
    </x:row>
    <x:row r="69" ht="23" customHeight="1">
      <x:c r="A69" s="9"/>
      <x:c r="B69" s="13"/>
      <x:c r="C69" s="9"/>
      <x:c r="D69" s="9"/>
      <x:c r="E69" s="9"/>
      <x:c r="F69" s="11"/>
      <x:c r="G69" s="9"/>
      <x:c r="H69" s="9"/>
      <x:c r="I69" s="9"/>
      <x:c r="J69" s="9"/>
      <x:c r="K69" s="12" t="str">
        <x:f>IF($A69="","",IF(AND($J69="Posted",$F69&gt;0),IF(OR($E69="Receipt",$E69="Unused return"),$F69,IF($E69="Issue",-$F69,0)),0))</x:f>
      </x:c>
      <x:c r="L69" s="12" t="str">
        <x:f>IF($A69="","",IF(AND($J69="Posted",$E69="Unused return",$G69&lt;&gt;"Usable",$F69&gt;0),$F69,0))</x:f>
      </x:c>
      <x:c r="M69" s="12" t="str">
        <x:f>IF($A69="","",IF(AND($J69="Posted",$E69="Issue",$F69&gt;0),$F69,0))</x:f>
      </x:c>
      <x:c r="N69" s="12" t="str">
        <x:f>IF($A69="","",IF(AND($J69="Posted",$E69="Release reservation",$F69&gt;0),$F69,0))</x:f>
      </x:c>
      <x:c r="O69" s="10" t="str">
        <x:f>IF($A69="","",IF(COUNTIFS('Movements'!$A$8:$A$107,$A69)&lt;&gt;1,"Duplicate ID",IF(COUNTIFS('Stock'!$A$8:$A$107,$C69)&lt;&gt;1,"Check stock ID",IF(OR($F69="",$F69&lt;=0),"Enter a positive quantity",IF(AND($E69&lt;&gt;"Receipt",COUNTIFS('Requests'!$A$8:$A$107,$D69,'Requests'!$C$8:$C$107,$C69)&lt;&gt;1),"Check request and stock",IF(AND($E69="Unused return",COUNTIFS('Movements'!$A$8:$A$107,$H69,'Movements'!$E$8:$E$107,"Issue",'Movements'!$J$8:$J$107,"Posted",'Movements'!$C$8:$C$107,$C69,'Movements'!$D$8:$D$107,$D69)&lt;&gt;1),"Check original issue",IF(AND($E69="Unused return",ISBLANK($G69)),"Enter return condition","")))))))</x:f>
      </x:c>
      <x:c r="P69" s="12" t="str">
        <x:f>IF(OR($A69="",$E69&lt;&gt;"Issue"),"",$M69-SUMIFS('Movements'!$F$8:$F$107,'Movements'!$H$8:$H$107,$A69,'Movements'!$E$8:$E$107,"Unused return",'Movements'!$J$8:$J$107,"Posted"))</x:f>
      </x:c>
    </x:row>
    <x:row r="70" ht="23" customHeight="1">
      <x:c r="A70" s="9"/>
      <x:c r="B70" s="13"/>
      <x:c r="C70" s="9"/>
      <x:c r="D70" s="9"/>
      <x:c r="E70" s="9"/>
      <x:c r="F70" s="11"/>
      <x:c r="G70" s="9"/>
      <x:c r="H70" s="9"/>
      <x:c r="I70" s="9"/>
      <x:c r="J70" s="9"/>
      <x:c r="K70" s="12" t="str">
        <x:f>IF($A70="","",IF(AND($J70="Posted",$F70&gt;0),IF(OR($E70="Receipt",$E70="Unused return"),$F70,IF($E70="Issue",-$F70,0)),0))</x:f>
      </x:c>
      <x:c r="L70" s="12" t="str">
        <x:f>IF($A70="","",IF(AND($J70="Posted",$E70="Unused return",$G70&lt;&gt;"Usable",$F70&gt;0),$F70,0))</x:f>
      </x:c>
      <x:c r="M70" s="12" t="str">
        <x:f>IF($A70="","",IF(AND($J70="Posted",$E70="Issue",$F70&gt;0),$F70,0))</x:f>
      </x:c>
      <x:c r="N70" s="12" t="str">
        <x:f>IF($A70="","",IF(AND($J70="Posted",$E70="Release reservation",$F70&gt;0),$F70,0))</x:f>
      </x:c>
      <x:c r="O70" s="10" t="str">
        <x:f>IF($A70="","",IF(COUNTIFS('Movements'!$A$8:$A$107,$A70)&lt;&gt;1,"Duplicate ID",IF(COUNTIFS('Stock'!$A$8:$A$107,$C70)&lt;&gt;1,"Check stock ID",IF(OR($F70="",$F70&lt;=0),"Enter a positive quantity",IF(AND($E70&lt;&gt;"Receipt",COUNTIFS('Requests'!$A$8:$A$107,$D70,'Requests'!$C$8:$C$107,$C70)&lt;&gt;1),"Check request and stock",IF(AND($E70="Unused return",COUNTIFS('Movements'!$A$8:$A$107,$H70,'Movements'!$E$8:$E$107,"Issue",'Movements'!$J$8:$J$107,"Posted",'Movements'!$C$8:$C$107,$C70,'Movements'!$D$8:$D$107,$D70)&lt;&gt;1),"Check original issue",IF(AND($E70="Unused return",ISBLANK($G70)),"Enter return condition","")))))))</x:f>
      </x:c>
      <x:c r="P70" s="12" t="str">
        <x:f>IF(OR($A70="",$E70&lt;&gt;"Issue"),"",$M70-SUMIFS('Movements'!$F$8:$F$107,'Movements'!$H$8:$H$107,$A70,'Movements'!$E$8:$E$107,"Unused return",'Movements'!$J$8:$J$107,"Posted"))</x:f>
      </x:c>
    </x:row>
    <x:row r="71" ht="23" customHeight="1">
      <x:c r="A71" s="9"/>
      <x:c r="B71" s="13"/>
      <x:c r="C71" s="9"/>
      <x:c r="D71" s="9"/>
      <x:c r="E71" s="9"/>
      <x:c r="F71" s="11"/>
      <x:c r="G71" s="9"/>
      <x:c r="H71" s="9"/>
      <x:c r="I71" s="9"/>
      <x:c r="J71" s="9"/>
      <x:c r="K71" s="12" t="str">
        <x:f>IF($A71="","",IF(AND($J71="Posted",$F71&gt;0),IF(OR($E71="Receipt",$E71="Unused return"),$F71,IF($E71="Issue",-$F71,0)),0))</x:f>
      </x:c>
      <x:c r="L71" s="12" t="str">
        <x:f>IF($A71="","",IF(AND($J71="Posted",$E71="Unused return",$G71&lt;&gt;"Usable",$F71&gt;0),$F71,0))</x:f>
      </x:c>
      <x:c r="M71" s="12" t="str">
        <x:f>IF($A71="","",IF(AND($J71="Posted",$E71="Issue",$F71&gt;0),$F71,0))</x:f>
      </x:c>
      <x:c r="N71" s="12" t="str">
        <x:f>IF($A71="","",IF(AND($J71="Posted",$E71="Release reservation",$F71&gt;0),$F71,0))</x:f>
      </x:c>
      <x:c r="O71" s="10" t="str">
        <x:f>IF($A71="","",IF(COUNTIFS('Movements'!$A$8:$A$107,$A71)&lt;&gt;1,"Duplicate ID",IF(COUNTIFS('Stock'!$A$8:$A$107,$C71)&lt;&gt;1,"Check stock ID",IF(OR($F71="",$F71&lt;=0),"Enter a positive quantity",IF(AND($E71&lt;&gt;"Receipt",COUNTIFS('Requests'!$A$8:$A$107,$D71,'Requests'!$C$8:$C$107,$C71)&lt;&gt;1),"Check request and stock",IF(AND($E71="Unused return",COUNTIFS('Movements'!$A$8:$A$107,$H71,'Movements'!$E$8:$E$107,"Issue",'Movements'!$J$8:$J$107,"Posted",'Movements'!$C$8:$C$107,$C71,'Movements'!$D$8:$D$107,$D71)&lt;&gt;1),"Check original issue",IF(AND($E71="Unused return",ISBLANK($G71)),"Enter return condition","")))))))</x:f>
      </x:c>
      <x:c r="P71" s="12" t="str">
        <x:f>IF(OR($A71="",$E71&lt;&gt;"Issue"),"",$M71-SUMIFS('Movements'!$F$8:$F$107,'Movements'!$H$8:$H$107,$A71,'Movements'!$E$8:$E$107,"Unused return",'Movements'!$J$8:$J$107,"Posted"))</x:f>
      </x:c>
    </x:row>
    <x:row r="72" ht="23" customHeight="1">
      <x:c r="A72" s="9"/>
      <x:c r="B72" s="13"/>
      <x:c r="C72" s="9"/>
      <x:c r="D72" s="9"/>
      <x:c r="E72" s="9"/>
      <x:c r="F72" s="11"/>
      <x:c r="G72" s="9"/>
      <x:c r="H72" s="9"/>
      <x:c r="I72" s="9"/>
      <x:c r="J72" s="9"/>
      <x:c r="K72" s="12" t="str">
        <x:f>IF($A72="","",IF(AND($J72="Posted",$F72&gt;0),IF(OR($E72="Receipt",$E72="Unused return"),$F72,IF($E72="Issue",-$F72,0)),0))</x:f>
      </x:c>
      <x:c r="L72" s="12" t="str">
        <x:f>IF($A72="","",IF(AND($J72="Posted",$E72="Unused return",$G72&lt;&gt;"Usable",$F72&gt;0),$F72,0))</x:f>
      </x:c>
      <x:c r="M72" s="12" t="str">
        <x:f>IF($A72="","",IF(AND($J72="Posted",$E72="Issue",$F72&gt;0),$F72,0))</x:f>
      </x:c>
      <x:c r="N72" s="12" t="str">
        <x:f>IF($A72="","",IF(AND($J72="Posted",$E72="Release reservation",$F72&gt;0),$F72,0))</x:f>
      </x:c>
      <x:c r="O72" s="10" t="str">
        <x:f>IF($A72="","",IF(COUNTIFS('Movements'!$A$8:$A$107,$A72)&lt;&gt;1,"Duplicate ID",IF(COUNTIFS('Stock'!$A$8:$A$107,$C72)&lt;&gt;1,"Check stock ID",IF(OR($F72="",$F72&lt;=0),"Enter a positive quantity",IF(AND($E72&lt;&gt;"Receipt",COUNTIFS('Requests'!$A$8:$A$107,$D72,'Requests'!$C$8:$C$107,$C72)&lt;&gt;1),"Check request and stock",IF(AND($E72="Unused return",COUNTIFS('Movements'!$A$8:$A$107,$H72,'Movements'!$E$8:$E$107,"Issue",'Movements'!$J$8:$J$107,"Posted",'Movements'!$C$8:$C$107,$C72,'Movements'!$D$8:$D$107,$D72)&lt;&gt;1),"Check original issue",IF(AND($E72="Unused return",ISBLANK($G72)),"Enter return condition","")))))))</x:f>
      </x:c>
      <x:c r="P72" s="12" t="str">
        <x:f>IF(OR($A72="",$E72&lt;&gt;"Issue"),"",$M72-SUMIFS('Movements'!$F$8:$F$107,'Movements'!$H$8:$H$107,$A72,'Movements'!$E$8:$E$107,"Unused return",'Movements'!$J$8:$J$107,"Posted"))</x:f>
      </x:c>
    </x:row>
    <x:row r="73" ht="23" customHeight="1">
      <x:c r="A73" s="9"/>
      <x:c r="B73" s="13"/>
      <x:c r="C73" s="9"/>
      <x:c r="D73" s="9"/>
      <x:c r="E73" s="9"/>
      <x:c r="F73" s="11"/>
      <x:c r="G73" s="9"/>
      <x:c r="H73" s="9"/>
      <x:c r="I73" s="9"/>
      <x:c r="J73" s="9"/>
      <x:c r="K73" s="12" t="str">
        <x:f>IF($A73="","",IF(AND($J73="Posted",$F73&gt;0),IF(OR($E73="Receipt",$E73="Unused return"),$F73,IF($E73="Issue",-$F73,0)),0))</x:f>
      </x:c>
      <x:c r="L73" s="12" t="str">
        <x:f>IF($A73="","",IF(AND($J73="Posted",$E73="Unused return",$G73&lt;&gt;"Usable",$F73&gt;0),$F73,0))</x:f>
      </x:c>
      <x:c r="M73" s="12" t="str">
        <x:f>IF($A73="","",IF(AND($J73="Posted",$E73="Issue",$F73&gt;0),$F73,0))</x:f>
      </x:c>
      <x:c r="N73" s="12" t="str">
        <x:f>IF($A73="","",IF(AND($J73="Posted",$E73="Release reservation",$F73&gt;0),$F73,0))</x:f>
      </x:c>
      <x:c r="O73" s="10" t="str">
        <x:f>IF($A73="","",IF(COUNTIFS('Movements'!$A$8:$A$107,$A73)&lt;&gt;1,"Duplicate ID",IF(COUNTIFS('Stock'!$A$8:$A$107,$C73)&lt;&gt;1,"Check stock ID",IF(OR($F73="",$F73&lt;=0),"Enter a positive quantity",IF(AND($E73&lt;&gt;"Receipt",COUNTIFS('Requests'!$A$8:$A$107,$D73,'Requests'!$C$8:$C$107,$C73)&lt;&gt;1),"Check request and stock",IF(AND($E73="Unused return",COUNTIFS('Movements'!$A$8:$A$107,$H73,'Movements'!$E$8:$E$107,"Issue",'Movements'!$J$8:$J$107,"Posted",'Movements'!$C$8:$C$107,$C73,'Movements'!$D$8:$D$107,$D73)&lt;&gt;1),"Check original issue",IF(AND($E73="Unused return",ISBLANK($G73)),"Enter return condition","")))))))</x:f>
      </x:c>
      <x:c r="P73" s="12" t="str">
        <x:f>IF(OR($A73="",$E73&lt;&gt;"Issue"),"",$M73-SUMIFS('Movements'!$F$8:$F$107,'Movements'!$H$8:$H$107,$A73,'Movements'!$E$8:$E$107,"Unused return",'Movements'!$J$8:$J$107,"Posted"))</x:f>
      </x:c>
    </x:row>
    <x:row r="74" ht="23" customHeight="1">
      <x:c r="A74" s="9"/>
      <x:c r="B74" s="13"/>
      <x:c r="C74" s="9"/>
      <x:c r="D74" s="9"/>
      <x:c r="E74" s="9"/>
      <x:c r="F74" s="11"/>
      <x:c r="G74" s="9"/>
      <x:c r="H74" s="9"/>
      <x:c r="I74" s="9"/>
      <x:c r="J74" s="9"/>
      <x:c r="K74" s="12" t="str">
        <x:f>IF($A74="","",IF(AND($J74="Posted",$F74&gt;0),IF(OR($E74="Receipt",$E74="Unused return"),$F74,IF($E74="Issue",-$F74,0)),0))</x:f>
      </x:c>
      <x:c r="L74" s="12" t="str">
        <x:f>IF($A74="","",IF(AND($J74="Posted",$E74="Unused return",$G74&lt;&gt;"Usable",$F74&gt;0),$F74,0))</x:f>
      </x:c>
      <x:c r="M74" s="12" t="str">
        <x:f>IF($A74="","",IF(AND($J74="Posted",$E74="Issue",$F74&gt;0),$F74,0))</x:f>
      </x:c>
      <x:c r="N74" s="12" t="str">
        <x:f>IF($A74="","",IF(AND($J74="Posted",$E74="Release reservation",$F74&gt;0),$F74,0))</x:f>
      </x:c>
      <x:c r="O74" s="10" t="str">
        <x:f>IF($A74="","",IF(COUNTIFS('Movements'!$A$8:$A$107,$A74)&lt;&gt;1,"Duplicate ID",IF(COUNTIFS('Stock'!$A$8:$A$107,$C74)&lt;&gt;1,"Check stock ID",IF(OR($F74="",$F74&lt;=0),"Enter a positive quantity",IF(AND($E74&lt;&gt;"Receipt",COUNTIFS('Requests'!$A$8:$A$107,$D74,'Requests'!$C$8:$C$107,$C74)&lt;&gt;1),"Check request and stock",IF(AND($E74="Unused return",COUNTIFS('Movements'!$A$8:$A$107,$H74,'Movements'!$E$8:$E$107,"Issue",'Movements'!$J$8:$J$107,"Posted",'Movements'!$C$8:$C$107,$C74,'Movements'!$D$8:$D$107,$D74)&lt;&gt;1),"Check original issue",IF(AND($E74="Unused return",ISBLANK($G74)),"Enter return condition","")))))))</x:f>
      </x:c>
      <x:c r="P74" s="12" t="str">
        <x:f>IF(OR($A74="",$E74&lt;&gt;"Issue"),"",$M74-SUMIFS('Movements'!$F$8:$F$107,'Movements'!$H$8:$H$107,$A74,'Movements'!$E$8:$E$107,"Unused return",'Movements'!$J$8:$J$107,"Posted"))</x:f>
      </x:c>
    </x:row>
    <x:row r="75" ht="23" customHeight="1">
      <x:c r="A75" s="9"/>
      <x:c r="B75" s="13"/>
      <x:c r="C75" s="9"/>
      <x:c r="D75" s="9"/>
      <x:c r="E75" s="9"/>
      <x:c r="F75" s="11"/>
      <x:c r="G75" s="9"/>
      <x:c r="H75" s="9"/>
      <x:c r="I75" s="9"/>
      <x:c r="J75" s="9"/>
      <x:c r="K75" s="12" t="str">
        <x:f>IF($A75="","",IF(AND($J75="Posted",$F75&gt;0),IF(OR($E75="Receipt",$E75="Unused return"),$F75,IF($E75="Issue",-$F75,0)),0))</x:f>
      </x:c>
      <x:c r="L75" s="12" t="str">
        <x:f>IF($A75="","",IF(AND($J75="Posted",$E75="Unused return",$G75&lt;&gt;"Usable",$F75&gt;0),$F75,0))</x:f>
      </x:c>
      <x:c r="M75" s="12" t="str">
        <x:f>IF($A75="","",IF(AND($J75="Posted",$E75="Issue",$F75&gt;0),$F75,0))</x:f>
      </x:c>
      <x:c r="N75" s="12" t="str">
        <x:f>IF($A75="","",IF(AND($J75="Posted",$E75="Release reservation",$F75&gt;0),$F75,0))</x:f>
      </x:c>
      <x:c r="O75" s="10" t="str">
        <x:f>IF($A75="","",IF(COUNTIFS('Movements'!$A$8:$A$107,$A75)&lt;&gt;1,"Duplicate ID",IF(COUNTIFS('Stock'!$A$8:$A$107,$C75)&lt;&gt;1,"Check stock ID",IF(OR($F75="",$F75&lt;=0),"Enter a positive quantity",IF(AND($E75&lt;&gt;"Receipt",COUNTIFS('Requests'!$A$8:$A$107,$D75,'Requests'!$C$8:$C$107,$C75)&lt;&gt;1),"Check request and stock",IF(AND($E75="Unused return",COUNTIFS('Movements'!$A$8:$A$107,$H75,'Movements'!$E$8:$E$107,"Issue",'Movements'!$J$8:$J$107,"Posted",'Movements'!$C$8:$C$107,$C75,'Movements'!$D$8:$D$107,$D75)&lt;&gt;1),"Check original issue",IF(AND($E75="Unused return",ISBLANK($G75)),"Enter return condition","")))))))</x:f>
      </x:c>
      <x:c r="P75" s="12" t="str">
        <x:f>IF(OR($A75="",$E75&lt;&gt;"Issue"),"",$M75-SUMIFS('Movements'!$F$8:$F$107,'Movements'!$H$8:$H$107,$A75,'Movements'!$E$8:$E$107,"Unused return",'Movements'!$J$8:$J$107,"Posted"))</x:f>
      </x:c>
    </x:row>
    <x:row r="76" ht="23" customHeight="1">
      <x:c r="A76" s="9"/>
      <x:c r="B76" s="13"/>
      <x:c r="C76" s="9"/>
      <x:c r="D76" s="9"/>
      <x:c r="E76" s="9"/>
      <x:c r="F76" s="11"/>
      <x:c r="G76" s="9"/>
      <x:c r="H76" s="9"/>
      <x:c r="I76" s="9"/>
      <x:c r="J76" s="9"/>
      <x:c r="K76" s="12" t="str">
        <x:f>IF($A76="","",IF(AND($J76="Posted",$F76&gt;0),IF(OR($E76="Receipt",$E76="Unused return"),$F76,IF($E76="Issue",-$F76,0)),0))</x:f>
      </x:c>
      <x:c r="L76" s="12" t="str">
        <x:f>IF($A76="","",IF(AND($J76="Posted",$E76="Unused return",$G76&lt;&gt;"Usable",$F76&gt;0),$F76,0))</x:f>
      </x:c>
      <x:c r="M76" s="12" t="str">
        <x:f>IF($A76="","",IF(AND($J76="Posted",$E76="Issue",$F76&gt;0),$F76,0))</x:f>
      </x:c>
      <x:c r="N76" s="12" t="str">
        <x:f>IF($A76="","",IF(AND($J76="Posted",$E76="Release reservation",$F76&gt;0),$F76,0))</x:f>
      </x:c>
      <x:c r="O76" s="10" t="str">
        <x:f>IF($A76="","",IF(COUNTIFS('Movements'!$A$8:$A$107,$A76)&lt;&gt;1,"Duplicate ID",IF(COUNTIFS('Stock'!$A$8:$A$107,$C76)&lt;&gt;1,"Check stock ID",IF(OR($F76="",$F76&lt;=0),"Enter a positive quantity",IF(AND($E76&lt;&gt;"Receipt",COUNTIFS('Requests'!$A$8:$A$107,$D76,'Requests'!$C$8:$C$107,$C76)&lt;&gt;1),"Check request and stock",IF(AND($E76="Unused return",COUNTIFS('Movements'!$A$8:$A$107,$H76,'Movements'!$E$8:$E$107,"Issue",'Movements'!$J$8:$J$107,"Posted",'Movements'!$C$8:$C$107,$C76,'Movements'!$D$8:$D$107,$D76)&lt;&gt;1),"Check original issue",IF(AND($E76="Unused return",ISBLANK($G76)),"Enter return condition","")))))))</x:f>
      </x:c>
      <x:c r="P76" s="12" t="str">
        <x:f>IF(OR($A76="",$E76&lt;&gt;"Issue"),"",$M76-SUMIFS('Movements'!$F$8:$F$107,'Movements'!$H$8:$H$107,$A76,'Movements'!$E$8:$E$107,"Unused return",'Movements'!$J$8:$J$107,"Posted"))</x:f>
      </x:c>
    </x:row>
    <x:row r="77" ht="23" customHeight="1">
      <x:c r="A77" s="9"/>
      <x:c r="B77" s="13"/>
      <x:c r="C77" s="9"/>
      <x:c r="D77" s="9"/>
      <x:c r="E77" s="9"/>
      <x:c r="F77" s="11"/>
      <x:c r="G77" s="9"/>
      <x:c r="H77" s="9"/>
      <x:c r="I77" s="9"/>
      <x:c r="J77" s="9"/>
      <x:c r="K77" s="12" t="str">
        <x:f>IF($A77="","",IF(AND($J77="Posted",$F77&gt;0),IF(OR($E77="Receipt",$E77="Unused return"),$F77,IF($E77="Issue",-$F77,0)),0))</x:f>
      </x:c>
      <x:c r="L77" s="12" t="str">
        <x:f>IF($A77="","",IF(AND($J77="Posted",$E77="Unused return",$G77&lt;&gt;"Usable",$F77&gt;0),$F77,0))</x:f>
      </x:c>
      <x:c r="M77" s="12" t="str">
        <x:f>IF($A77="","",IF(AND($J77="Posted",$E77="Issue",$F77&gt;0),$F77,0))</x:f>
      </x:c>
      <x:c r="N77" s="12" t="str">
        <x:f>IF($A77="","",IF(AND($J77="Posted",$E77="Release reservation",$F77&gt;0),$F77,0))</x:f>
      </x:c>
      <x:c r="O77" s="10" t="str">
        <x:f>IF($A77="","",IF(COUNTIFS('Movements'!$A$8:$A$107,$A77)&lt;&gt;1,"Duplicate ID",IF(COUNTIFS('Stock'!$A$8:$A$107,$C77)&lt;&gt;1,"Check stock ID",IF(OR($F77="",$F77&lt;=0),"Enter a positive quantity",IF(AND($E77&lt;&gt;"Receipt",COUNTIFS('Requests'!$A$8:$A$107,$D77,'Requests'!$C$8:$C$107,$C77)&lt;&gt;1),"Check request and stock",IF(AND($E77="Unused return",COUNTIFS('Movements'!$A$8:$A$107,$H77,'Movements'!$E$8:$E$107,"Issue",'Movements'!$J$8:$J$107,"Posted",'Movements'!$C$8:$C$107,$C77,'Movements'!$D$8:$D$107,$D77)&lt;&gt;1),"Check original issue",IF(AND($E77="Unused return",ISBLANK($G77)),"Enter return condition","")))))))</x:f>
      </x:c>
      <x:c r="P77" s="12" t="str">
        <x:f>IF(OR($A77="",$E77&lt;&gt;"Issue"),"",$M77-SUMIFS('Movements'!$F$8:$F$107,'Movements'!$H$8:$H$107,$A77,'Movements'!$E$8:$E$107,"Unused return",'Movements'!$J$8:$J$107,"Posted"))</x:f>
      </x:c>
    </x:row>
    <x:row r="78" ht="23" customHeight="1">
      <x:c r="A78" s="9"/>
      <x:c r="B78" s="13"/>
      <x:c r="C78" s="9"/>
      <x:c r="D78" s="9"/>
      <x:c r="E78" s="9"/>
      <x:c r="F78" s="11"/>
      <x:c r="G78" s="9"/>
      <x:c r="H78" s="9"/>
      <x:c r="I78" s="9"/>
      <x:c r="J78" s="9"/>
      <x:c r="K78" s="12" t="str">
        <x:f>IF($A78="","",IF(AND($J78="Posted",$F78&gt;0),IF(OR($E78="Receipt",$E78="Unused return"),$F78,IF($E78="Issue",-$F78,0)),0))</x:f>
      </x:c>
      <x:c r="L78" s="12" t="str">
        <x:f>IF($A78="","",IF(AND($J78="Posted",$E78="Unused return",$G78&lt;&gt;"Usable",$F78&gt;0),$F78,0))</x:f>
      </x:c>
      <x:c r="M78" s="12" t="str">
        <x:f>IF($A78="","",IF(AND($J78="Posted",$E78="Issue",$F78&gt;0),$F78,0))</x:f>
      </x:c>
      <x:c r="N78" s="12" t="str">
        <x:f>IF($A78="","",IF(AND($J78="Posted",$E78="Release reservation",$F78&gt;0),$F78,0))</x:f>
      </x:c>
      <x:c r="O78" s="10" t="str">
        <x:f>IF($A78="","",IF(COUNTIFS('Movements'!$A$8:$A$107,$A78)&lt;&gt;1,"Duplicate ID",IF(COUNTIFS('Stock'!$A$8:$A$107,$C78)&lt;&gt;1,"Check stock ID",IF(OR($F78="",$F78&lt;=0),"Enter a positive quantity",IF(AND($E78&lt;&gt;"Receipt",COUNTIFS('Requests'!$A$8:$A$107,$D78,'Requests'!$C$8:$C$107,$C78)&lt;&gt;1),"Check request and stock",IF(AND($E78="Unused return",COUNTIFS('Movements'!$A$8:$A$107,$H78,'Movements'!$E$8:$E$107,"Issue",'Movements'!$J$8:$J$107,"Posted",'Movements'!$C$8:$C$107,$C78,'Movements'!$D$8:$D$107,$D78)&lt;&gt;1),"Check original issue",IF(AND($E78="Unused return",ISBLANK($G78)),"Enter return condition","")))))))</x:f>
      </x:c>
      <x:c r="P78" s="12" t="str">
        <x:f>IF(OR($A78="",$E78&lt;&gt;"Issue"),"",$M78-SUMIFS('Movements'!$F$8:$F$107,'Movements'!$H$8:$H$107,$A78,'Movements'!$E$8:$E$107,"Unused return",'Movements'!$J$8:$J$107,"Posted"))</x:f>
      </x:c>
    </x:row>
    <x:row r="79" ht="23" customHeight="1">
      <x:c r="A79" s="9"/>
      <x:c r="B79" s="13"/>
      <x:c r="C79" s="9"/>
      <x:c r="D79" s="9"/>
      <x:c r="E79" s="9"/>
      <x:c r="F79" s="11"/>
      <x:c r="G79" s="9"/>
      <x:c r="H79" s="9"/>
      <x:c r="I79" s="9"/>
      <x:c r="J79" s="9"/>
      <x:c r="K79" s="12" t="str">
        <x:f>IF($A79="","",IF(AND($J79="Posted",$F79&gt;0),IF(OR($E79="Receipt",$E79="Unused return"),$F79,IF($E79="Issue",-$F79,0)),0))</x:f>
      </x:c>
      <x:c r="L79" s="12" t="str">
        <x:f>IF($A79="","",IF(AND($J79="Posted",$E79="Unused return",$G79&lt;&gt;"Usable",$F79&gt;0),$F79,0))</x:f>
      </x:c>
      <x:c r="M79" s="12" t="str">
        <x:f>IF($A79="","",IF(AND($J79="Posted",$E79="Issue",$F79&gt;0),$F79,0))</x:f>
      </x:c>
      <x:c r="N79" s="12" t="str">
        <x:f>IF($A79="","",IF(AND($J79="Posted",$E79="Release reservation",$F79&gt;0),$F79,0))</x:f>
      </x:c>
      <x:c r="O79" s="10" t="str">
        <x:f>IF($A79="","",IF(COUNTIFS('Movements'!$A$8:$A$107,$A79)&lt;&gt;1,"Duplicate ID",IF(COUNTIFS('Stock'!$A$8:$A$107,$C79)&lt;&gt;1,"Check stock ID",IF(OR($F79="",$F79&lt;=0),"Enter a positive quantity",IF(AND($E79&lt;&gt;"Receipt",COUNTIFS('Requests'!$A$8:$A$107,$D79,'Requests'!$C$8:$C$107,$C79)&lt;&gt;1),"Check request and stock",IF(AND($E79="Unused return",COUNTIFS('Movements'!$A$8:$A$107,$H79,'Movements'!$E$8:$E$107,"Issue",'Movements'!$J$8:$J$107,"Posted",'Movements'!$C$8:$C$107,$C79,'Movements'!$D$8:$D$107,$D79)&lt;&gt;1),"Check original issue",IF(AND($E79="Unused return",ISBLANK($G79)),"Enter return condition","")))))))</x:f>
      </x:c>
      <x:c r="P79" s="12" t="str">
        <x:f>IF(OR($A79="",$E79&lt;&gt;"Issue"),"",$M79-SUMIFS('Movements'!$F$8:$F$107,'Movements'!$H$8:$H$107,$A79,'Movements'!$E$8:$E$107,"Unused return",'Movements'!$J$8:$J$107,"Posted"))</x:f>
      </x:c>
    </x:row>
    <x:row r="80" ht="23" customHeight="1">
      <x:c r="A80" s="9"/>
      <x:c r="B80" s="13"/>
      <x:c r="C80" s="9"/>
      <x:c r="D80" s="9"/>
      <x:c r="E80" s="9"/>
      <x:c r="F80" s="11"/>
      <x:c r="G80" s="9"/>
      <x:c r="H80" s="9"/>
      <x:c r="I80" s="9"/>
      <x:c r="J80" s="9"/>
      <x:c r="K80" s="12" t="str">
        <x:f>IF($A80="","",IF(AND($J80="Posted",$F80&gt;0),IF(OR($E80="Receipt",$E80="Unused return"),$F80,IF($E80="Issue",-$F80,0)),0))</x:f>
      </x:c>
      <x:c r="L80" s="12" t="str">
        <x:f>IF($A80="","",IF(AND($J80="Posted",$E80="Unused return",$G80&lt;&gt;"Usable",$F80&gt;0),$F80,0))</x:f>
      </x:c>
      <x:c r="M80" s="12" t="str">
        <x:f>IF($A80="","",IF(AND($J80="Posted",$E80="Issue",$F80&gt;0),$F80,0))</x:f>
      </x:c>
      <x:c r="N80" s="12" t="str">
        <x:f>IF($A80="","",IF(AND($J80="Posted",$E80="Release reservation",$F80&gt;0),$F80,0))</x:f>
      </x:c>
      <x:c r="O80" s="10" t="str">
        <x:f>IF($A80="","",IF(COUNTIFS('Movements'!$A$8:$A$107,$A80)&lt;&gt;1,"Duplicate ID",IF(COUNTIFS('Stock'!$A$8:$A$107,$C80)&lt;&gt;1,"Check stock ID",IF(OR($F80="",$F80&lt;=0),"Enter a positive quantity",IF(AND($E80&lt;&gt;"Receipt",COUNTIFS('Requests'!$A$8:$A$107,$D80,'Requests'!$C$8:$C$107,$C80)&lt;&gt;1),"Check request and stock",IF(AND($E80="Unused return",COUNTIFS('Movements'!$A$8:$A$107,$H80,'Movements'!$E$8:$E$107,"Issue",'Movements'!$J$8:$J$107,"Posted",'Movements'!$C$8:$C$107,$C80,'Movements'!$D$8:$D$107,$D80)&lt;&gt;1),"Check original issue",IF(AND($E80="Unused return",ISBLANK($G80)),"Enter return condition","")))))))</x:f>
      </x:c>
      <x:c r="P80" s="12" t="str">
        <x:f>IF(OR($A80="",$E80&lt;&gt;"Issue"),"",$M80-SUMIFS('Movements'!$F$8:$F$107,'Movements'!$H$8:$H$107,$A80,'Movements'!$E$8:$E$107,"Unused return",'Movements'!$J$8:$J$107,"Posted"))</x:f>
      </x:c>
    </x:row>
    <x:row r="81" ht="23" customHeight="1">
      <x:c r="A81" s="9"/>
      <x:c r="B81" s="13"/>
      <x:c r="C81" s="9"/>
      <x:c r="D81" s="9"/>
      <x:c r="E81" s="9"/>
      <x:c r="F81" s="11"/>
      <x:c r="G81" s="9"/>
      <x:c r="H81" s="9"/>
      <x:c r="I81" s="9"/>
      <x:c r="J81" s="9"/>
      <x:c r="K81" s="12" t="str">
        <x:f>IF($A81="","",IF(AND($J81="Posted",$F81&gt;0),IF(OR($E81="Receipt",$E81="Unused return"),$F81,IF($E81="Issue",-$F81,0)),0))</x:f>
      </x:c>
      <x:c r="L81" s="12" t="str">
        <x:f>IF($A81="","",IF(AND($J81="Posted",$E81="Unused return",$G81&lt;&gt;"Usable",$F81&gt;0),$F81,0))</x:f>
      </x:c>
      <x:c r="M81" s="12" t="str">
        <x:f>IF($A81="","",IF(AND($J81="Posted",$E81="Issue",$F81&gt;0),$F81,0))</x:f>
      </x:c>
      <x:c r="N81" s="12" t="str">
        <x:f>IF($A81="","",IF(AND($J81="Posted",$E81="Release reservation",$F81&gt;0),$F81,0))</x:f>
      </x:c>
      <x:c r="O81" s="10" t="str">
        <x:f>IF($A81="","",IF(COUNTIFS('Movements'!$A$8:$A$107,$A81)&lt;&gt;1,"Duplicate ID",IF(COUNTIFS('Stock'!$A$8:$A$107,$C81)&lt;&gt;1,"Check stock ID",IF(OR($F81="",$F81&lt;=0),"Enter a positive quantity",IF(AND($E81&lt;&gt;"Receipt",COUNTIFS('Requests'!$A$8:$A$107,$D81,'Requests'!$C$8:$C$107,$C81)&lt;&gt;1),"Check request and stock",IF(AND($E81="Unused return",COUNTIFS('Movements'!$A$8:$A$107,$H81,'Movements'!$E$8:$E$107,"Issue",'Movements'!$J$8:$J$107,"Posted",'Movements'!$C$8:$C$107,$C81,'Movements'!$D$8:$D$107,$D81)&lt;&gt;1),"Check original issue",IF(AND($E81="Unused return",ISBLANK($G81)),"Enter return condition","")))))))</x:f>
      </x:c>
      <x:c r="P81" s="12" t="str">
        <x:f>IF(OR($A81="",$E81&lt;&gt;"Issue"),"",$M81-SUMIFS('Movements'!$F$8:$F$107,'Movements'!$H$8:$H$107,$A81,'Movements'!$E$8:$E$107,"Unused return",'Movements'!$J$8:$J$107,"Posted"))</x:f>
      </x:c>
    </x:row>
    <x:row r="82" ht="23" customHeight="1">
      <x:c r="A82" s="9"/>
      <x:c r="B82" s="13"/>
      <x:c r="C82" s="9"/>
      <x:c r="D82" s="9"/>
      <x:c r="E82" s="9"/>
      <x:c r="F82" s="11"/>
      <x:c r="G82" s="9"/>
      <x:c r="H82" s="9"/>
      <x:c r="I82" s="9"/>
      <x:c r="J82" s="9"/>
      <x:c r="K82" s="12" t="str">
        <x:f>IF($A82="","",IF(AND($J82="Posted",$F82&gt;0),IF(OR($E82="Receipt",$E82="Unused return"),$F82,IF($E82="Issue",-$F82,0)),0))</x:f>
      </x:c>
      <x:c r="L82" s="12" t="str">
        <x:f>IF($A82="","",IF(AND($J82="Posted",$E82="Unused return",$G82&lt;&gt;"Usable",$F82&gt;0),$F82,0))</x:f>
      </x:c>
      <x:c r="M82" s="12" t="str">
        <x:f>IF($A82="","",IF(AND($J82="Posted",$E82="Issue",$F82&gt;0),$F82,0))</x:f>
      </x:c>
      <x:c r="N82" s="12" t="str">
        <x:f>IF($A82="","",IF(AND($J82="Posted",$E82="Release reservation",$F82&gt;0),$F82,0))</x:f>
      </x:c>
      <x:c r="O82" s="10" t="str">
        <x:f>IF($A82="","",IF(COUNTIFS('Movements'!$A$8:$A$107,$A82)&lt;&gt;1,"Duplicate ID",IF(COUNTIFS('Stock'!$A$8:$A$107,$C82)&lt;&gt;1,"Check stock ID",IF(OR($F82="",$F82&lt;=0),"Enter a positive quantity",IF(AND($E82&lt;&gt;"Receipt",COUNTIFS('Requests'!$A$8:$A$107,$D82,'Requests'!$C$8:$C$107,$C82)&lt;&gt;1),"Check request and stock",IF(AND($E82="Unused return",COUNTIFS('Movements'!$A$8:$A$107,$H82,'Movements'!$E$8:$E$107,"Issue",'Movements'!$J$8:$J$107,"Posted",'Movements'!$C$8:$C$107,$C82,'Movements'!$D$8:$D$107,$D82)&lt;&gt;1),"Check original issue",IF(AND($E82="Unused return",ISBLANK($G82)),"Enter return condition","")))))))</x:f>
      </x:c>
      <x:c r="P82" s="12" t="str">
        <x:f>IF(OR($A82="",$E82&lt;&gt;"Issue"),"",$M82-SUMIFS('Movements'!$F$8:$F$107,'Movements'!$H$8:$H$107,$A82,'Movements'!$E$8:$E$107,"Unused return",'Movements'!$J$8:$J$107,"Posted"))</x:f>
      </x:c>
    </x:row>
    <x:row r="83" ht="23" customHeight="1">
      <x:c r="A83" s="9"/>
      <x:c r="B83" s="13"/>
      <x:c r="C83" s="9"/>
      <x:c r="D83" s="9"/>
      <x:c r="E83" s="9"/>
      <x:c r="F83" s="11"/>
      <x:c r="G83" s="9"/>
      <x:c r="H83" s="9"/>
      <x:c r="I83" s="9"/>
      <x:c r="J83" s="9"/>
      <x:c r="K83" s="12" t="str">
        <x:f>IF($A83="","",IF(AND($J83="Posted",$F83&gt;0),IF(OR($E83="Receipt",$E83="Unused return"),$F83,IF($E83="Issue",-$F83,0)),0))</x:f>
      </x:c>
      <x:c r="L83" s="12" t="str">
        <x:f>IF($A83="","",IF(AND($J83="Posted",$E83="Unused return",$G83&lt;&gt;"Usable",$F83&gt;0),$F83,0))</x:f>
      </x:c>
      <x:c r="M83" s="12" t="str">
        <x:f>IF($A83="","",IF(AND($J83="Posted",$E83="Issue",$F83&gt;0),$F83,0))</x:f>
      </x:c>
      <x:c r="N83" s="12" t="str">
        <x:f>IF($A83="","",IF(AND($J83="Posted",$E83="Release reservation",$F83&gt;0),$F83,0))</x:f>
      </x:c>
      <x:c r="O83" s="10" t="str">
        <x:f>IF($A83="","",IF(COUNTIFS('Movements'!$A$8:$A$107,$A83)&lt;&gt;1,"Duplicate ID",IF(COUNTIFS('Stock'!$A$8:$A$107,$C83)&lt;&gt;1,"Check stock ID",IF(OR($F83="",$F83&lt;=0),"Enter a positive quantity",IF(AND($E83&lt;&gt;"Receipt",COUNTIFS('Requests'!$A$8:$A$107,$D83,'Requests'!$C$8:$C$107,$C83)&lt;&gt;1),"Check request and stock",IF(AND($E83="Unused return",COUNTIFS('Movements'!$A$8:$A$107,$H83,'Movements'!$E$8:$E$107,"Issue",'Movements'!$J$8:$J$107,"Posted",'Movements'!$C$8:$C$107,$C83,'Movements'!$D$8:$D$107,$D83)&lt;&gt;1),"Check original issue",IF(AND($E83="Unused return",ISBLANK($G83)),"Enter return condition","")))))))</x:f>
      </x:c>
      <x:c r="P83" s="12" t="str">
        <x:f>IF(OR($A83="",$E83&lt;&gt;"Issue"),"",$M83-SUMIFS('Movements'!$F$8:$F$107,'Movements'!$H$8:$H$107,$A83,'Movements'!$E$8:$E$107,"Unused return",'Movements'!$J$8:$J$107,"Posted"))</x:f>
      </x:c>
    </x:row>
    <x:row r="84" ht="23" customHeight="1">
      <x:c r="A84" s="9"/>
      <x:c r="B84" s="13"/>
      <x:c r="C84" s="9"/>
      <x:c r="D84" s="9"/>
      <x:c r="E84" s="9"/>
      <x:c r="F84" s="11"/>
      <x:c r="G84" s="9"/>
      <x:c r="H84" s="9"/>
      <x:c r="I84" s="9"/>
      <x:c r="J84" s="9"/>
      <x:c r="K84" s="12" t="str">
        <x:f>IF($A84="","",IF(AND($J84="Posted",$F84&gt;0),IF(OR($E84="Receipt",$E84="Unused return"),$F84,IF($E84="Issue",-$F84,0)),0))</x:f>
      </x:c>
      <x:c r="L84" s="12" t="str">
        <x:f>IF($A84="","",IF(AND($J84="Posted",$E84="Unused return",$G84&lt;&gt;"Usable",$F84&gt;0),$F84,0))</x:f>
      </x:c>
      <x:c r="M84" s="12" t="str">
        <x:f>IF($A84="","",IF(AND($J84="Posted",$E84="Issue",$F84&gt;0),$F84,0))</x:f>
      </x:c>
      <x:c r="N84" s="12" t="str">
        <x:f>IF($A84="","",IF(AND($J84="Posted",$E84="Release reservation",$F84&gt;0),$F84,0))</x:f>
      </x:c>
      <x:c r="O84" s="10" t="str">
        <x:f>IF($A84="","",IF(COUNTIFS('Movements'!$A$8:$A$107,$A84)&lt;&gt;1,"Duplicate ID",IF(COUNTIFS('Stock'!$A$8:$A$107,$C84)&lt;&gt;1,"Check stock ID",IF(OR($F84="",$F84&lt;=0),"Enter a positive quantity",IF(AND($E84&lt;&gt;"Receipt",COUNTIFS('Requests'!$A$8:$A$107,$D84,'Requests'!$C$8:$C$107,$C84)&lt;&gt;1),"Check request and stock",IF(AND($E84="Unused return",COUNTIFS('Movements'!$A$8:$A$107,$H84,'Movements'!$E$8:$E$107,"Issue",'Movements'!$J$8:$J$107,"Posted",'Movements'!$C$8:$C$107,$C84,'Movements'!$D$8:$D$107,$D84)&lt;&gt;1),"Check original issue",IF(AND($E84="Unused return",ISBLANK($G84)),"Enter return condition","")))))))</x:f>
      </x:c>
      <x:c r="P84" s="12" t="str">
        <x:f>IF(OR($A84="",$E84&lt;&gt;"Issue"),"",$M84-SUMIFS('Movements'!$F$8:$F$107,'Movements'!$H$8:$H$107,$A84,'Movements'!$E$8:$E$107,"Unused return",'Movements'!$J$8:$J$107,"Posted"))</x:f>
      </x:c>
    </x:row>
    <x:row r="85" ht="23" customHeight="1">
      <x:c r="A85" s="9"/>
      <x:c r="B85" s="13"/>
      <x:c r="C85" s="9"/>
      <x:c r="D85" s="9"/>
      <x:c r="E85" s="9"/>
      <x:c r="F85" s="11"/>
      <x:c r="G85" s="9"/>
      <x:c r="H85" s="9"/>
      <x:c r="I85" s="9"/>
      <x:c r="J85" s="9"/>
      <x:c r="K85" s="12" t="str">
        <x:f>IF($A85="","",IF(AND($J85="Posted",$F85&gt;0),IF(OR($E85="Receipt",$E85="Unused return"),$F85,IF($E85="Issue",-$F85,0)),0))</x:f>
      </x:c>
      <x:c r="L85" s="12" t="str">
        <x:f>IF($A85="","",IF(AND($J85="Posted",$E85="Unused return",$G85&lt;&gt;"Usable",$F85&gt;0),$F85,0))</x:f>
      </x:c>
      <x:c r="M85" s="12" t="str">
        <x:f>IF($A85="","",IF(AND($J85="Posted",$E85="Issue",$F85&gt;0),$F85,0))</x:f>
      </x:c>
      <x:c r="N85" s="12" t="str">
        <x:f>IF($A85="","",IF(AND($J85="Posted",$E85="Release reservation",$F85&gt;0),$F85,0))</x:f>
      </x:c>
      <x:c r="O85" s="10" t="str">
        <x:f>IF($A85="","",IF(COUNTIFS('Movements'!$A$8:$A$107,$A85)&lt;&gt;1,"Duplicate ID",IF(COUNTIFS('Stock'!$A$8:$A$107,$C85)&lt;&gt;1,"Check stock ID",IF(OR($F85="",$F85&lt;=0),"Enter a positive quantity",IF(AND($E85&lt;&gt;"Receipt",COUNTIFS('Requests'!$A$8:$A$107,$D85,'Requests'!$C$8:$C$107,$C85)&lt;&gt;1),"Check request and stock",IF(AND($E85="Unused return",COUNTIFS('Movements'!$A$8:$A$107,$H85,'Movements'!$E$8:$E$107,"Issue",'Movements'!$J$8:$J$107,"Posted",'Movements'!$C$8:$C$107,$C85,'Movements'!$D$8:$D$107,$D85)&lt;&gt;1),"Check original issue",IF(AND($E85="Unused return",ISBLANK($G85)),"Enter return condition","")))))))</x:f>
      </x:c>
      <x:c r="P85" s="12" t="str">
        <x:f>IF(OR($A85="",$E85&lt;&gt;"Issue"),"",$M85-SUMIFS('Movements'!$F$8:$F$107,'Movements'!$H$8:$H$107,$A85,'Movements'!$E$8:$E$107,"Unused return",'Movements'!$J$8:$J$107,"Posted"))</x:f>
      </x:c>
    </x:row>
    <x:row r="86" ht="23" customHeight="1">
      <x:c r="A86" s="9"/>
      <x:c r="B86" s="13"/>
      <x:c r="C86" s="9"/>
      <x:c r="D86" s="9"/>
      <x:c r="E86" s="9"/>
      <x:c r="F86" s="11"/>
      <x:c r="G86" s="9"/>
      <x:c r="H86" s="9"/>
      <x:c r="I86" s="9"/>
      <x:c r="J86" s="9"/>
      <x:c r="K86" s="12" t="str">
        <x:f>IF($A86="","",IF(AND($J86="Posted",$F86&gt;0),IF(OR($E86="Receipt",$E86="Unused return"),$F86,IF($E86="Issue",-$F86,0)),0))</x:f>
      </x:c>
      <x:c r="L86" s="12" t="str">
        <x:f>IF($A86="","",IF(AND($J86="Posted",$E86="Unused return",$G86&lt;&gt;"Usable",$F86&gt;0),$F86,0))</x:f>
      </x:c>
      <x:c r="M86" s="12" t="str">
        <x:f>IF($A86="","",IF(AND($J86="Posted",$E86="Issue",$F86&gt;0),$F86,0))</x:f>
      </x:c>
      <x:c r="N86" s="12" t="str">
        <x:f>IF($A86="","",IF(AND($J86="Posted",$E86="Release reservation",$F86&gt;0),$F86,0))</x:f>
      </x:c>
      <x:c r="O86" s="10" t="str">
        <x:f>IF($A86="","",IF(COUNTIFS('Movements'!$A$8:$A$107,$A86)&lt;&gt;1,"Duplicate ID",IF(COUNTIFS('Stock'!$A$8:$A$107,$C86)&lt;&gt;1,"Check stock ID",IF(OR($F86="",$F86&lt;=0),"Enter a positive quantity",IF(AND($E86&lt;&gt;"Receipt",COUNTIFS('Requests'!$A$8:$A$107,$D86,'Requests'!$C$8:$C$107,$C86)&lt;&gt;1),"Check request and stock",IF(AND($E86="Unused return",COUNTIFS('Movements'!$A$8:$A$107,$H86,'Movements'!$E$8:$E$107,"Issue",'Movements'!$J$8:$J$107,"Posted",'Movements'!$C$8:$C$107,$C86,'Movements'!$D$8:$D$107,$D86)&lt;&gt;1),"Check original issue",IF(AND($E86="Unused return",ISBLANK($G86)),"Enter return condition","")))))))</x:f>
      </x:c>
      <x:c r="P86" s="12" t="str">
        <x:f>IF(OR($A86="",$E86&lt;&gt;"Issue"),"",$M86-SUMIFS('Movements'!$F$8:$F$107,'Movements'!$H$8:$H$107,$A86,'Movements'!$E$8:$E$107,"Unused return",'Movements'!$J$8:$J$107,"Posted"))</x:f>
      </x:c>
    </x:row>
    <x:row r="87" ht="23" customHeight="1">
      <x:c r="A87" s="9"/>
      <x:c r="B87" s="13"/>
      <x:c r="C87" s="9"/>
      <x:c r="D87" s="9"/>
      <x:c r="E87" s="9"/>
      <x:c r="F87" s="11"/>
      <x:c r="G87" s="9"/>
      <x:c r="H87" s="9"/>
      <x:c r="I87" s="9"/>
      <x:c r="J87" s="9"/>
      <x:c r="K87" s="12" t="str">
        <x:f>IF($A87="","",IF(AND($J87="Posted",$F87&gt;0),IF(OR($E87="Receipt",$E87="Unused return"),$F87,IF($E87="Issue",-$F87,0)),0))</x:f>
      </x:c>
      <x:c r="L87" s="12" t="str">
        <x:f>IF($A87="","",IF(AND($J87="Posted",$E87="Unused return",$G87&lt;&gt;"Usable",$F87&gt;0),$F87,0))</x:f>
      </x:c>
      <x:c r="M87" s="12" t="str">
        <x:f>IF($A87="","",IF(AND($J87="Posted",$E87="Issue",$F87&gt;0),$F87,0))</x:f>
      </x:c>
      <x:c r="N87" s="12" t="str">
        <x:f>IF($A87="","",IF(AND($J87="Posted",$E87="Release reservation",$F87&gt;0),$F87,0))</x:f>
      </x:c>
      <x:c r="O87" s="10" t="str">
        <x:f>IF($A87="","",IF(COUNTIFS('Movements'!$A$8:$A$107,$A87)&lt;&gt;1,"Duplicate ID",IF(COUNTIFS('Stock'!$A$8:$A$107,$C87)&lt;&gt;1,"Check stock ID",IF(OR($F87="",$F87&lt;=0),"Enter a positive quantity",IF(AND($E87&lt;&gt;"Receipt",COUNTIFS('Requests'!$A$8:$A$107,$D87,'Requests'!$C$8:$C$107,$C87)&lt;&gt;1),"Check request and stock",IF(AND($E87="Unused return",COUNTIFS('Movements'!$A$8:$A$107,$H87,'Movements'!$E$8:$E$107,"Issue",'Movements'!$J$8:$J$107,"Posted",'Movements'!$C$8:$C$107,$C87,'Movements'!$D$8:$D$107,$D87)&lt;&gt;1),"Check original issue",IF(AND($E87="Unused return",ISBLANK($G87)),"Enter return condition","")))))))</x:f>
      </x:c>
      <x:c r="P87" s="12" t="str">
        <x:f>IF(OR($A87="",$E87&lt;&gt;"Issue"),"",$M87-SUMIFS('Movements'!$F$8:$F$107,'Movements'!$H$8:$H$107,$A87,'Movements'!$E$8:$E$107,"Unused return",'Movements'!$J$8:$J$107,"Posted"))</x:f>
      </x:c>
    </x:row>
    <x:row r="88" ht="23" customHeight="1">
      <x:c r="A88" s="9"/>
      <x:c r="B88" s="13"/>
      <x:c r="C88" s="9"/>
      <x:c r="D88" s="9"/>
      <x:c r="E88" s="9"/>
      <x:c r="F88" s="11"/>
      <x:c r="G88" s="9"/>
      <x:c r="H88" s="9"/>
      <x:c r="I88" s="9"/>
      <x:c r="J88" s="9"/>
      <x:c r="K88" s="12" t="str">
        <x:f>IF($A88="","",IF(AND($J88="Posted",$F88&gt;0),IF(OR($E88="Receipt",$E88="Unused return"),$F88,IF($E88="Issue",-$F88,0)),0))</x:f>
      </x:c>
      <x:c r="L88" s="12" t="str">
        <x:f>IF($A88="","",IF(AND($J88="Posted",$E88="Unused return",$G88&lt;&gt;"Usable",$F88&gt;0),$F88,0))</x:f>
      </x:c>
      <x:c r="M88" s="12" t="str">
        <x:f>IF($A88="","",IF(AND($J88="Posted",$E88="Issue",$F88&gt;0),$F88,0))</x:f>
      </x:c>
      <x:c r="N88" s="12" t="str">
        <x:f>IF($A88="","",IF(AND($J88="Posted",$E88="Release reservation",$F88&gt;0),$F88,0))</x:f>
      </x:c>
      <x:c r="O88" s="10" t="str">
        <x:f>IF($A88="","",IF(COUNTIFS('Movements'!$A$8:$A$107,$A88)&lt;&gt;1,"Duplicate ID",IF(COUNTIFS('Stock'!$A$8:$A$107,$C88)&lt;&gt;1,"Check stock ID",IF(OR($F88="",$F88&lt;=0),"Enter a positive quantity",IF(AND($E88&lt;&gt;"Receipt",COUNTIFS('Requests'!$A$8:$A$107,$D88,'Requests'!$C$8:$C$107,$C88)&lt;&gt;1),"Check request and stock",IF(AND($E88="Unused return",COUNTIFS('Movements'!$A$8:$A$107,$H88,'Movements'!$E$8:$E$107,"Issue",'Movements'!$J$8:$J$107,"Posted",'Movements'!$C$8:$C$107,$C88,'Movements'!$D$8:$D$107,$D88)&lt;&gt;1),"Check original issue",IF(AND($E88="Unused return",ISBLANK($G88)),"Enter return condition","")))))))</x:f>
      </x:c>
      <x:c r="P88" s="12" t="str">
        <x:f>IF(OR($A88="",$E88&lt;&gt;"Issue"),"",$M88-SUMIFS('Movements'!$F$8:$F$107,'Movements'!$H$8:$H$107,$A88,'Movements'!$E$8:$E$107,"Unused return",'Movements'!$J$8:$J$107,"Posted"))</x:f>
      </x:c>
    </x:row>
    <x:row r="89" ht="23" customHeight="1">
      <x:c r="A89" s="9"/>
      <x:c r="B89" s="13"/>
      <x:c r="C89" s="9"/>
      <x:c r="D89" s="9"/>
      <x:c r="E89" s="9"/>
      <x:c r="F89" s="11"/>
      <x:c r="G89" s="9"/>
      <x:c r="H89" s="9"/>
      <x:c r="I89" s="9"/>
      <x:c r="J89" s="9"/>
      <x:c r="K89" s="12" t="str">
        <x:f>IF($A89="","",IF(AND($J89="Posted",$F89&gt;0),IF(OR($E89="Receipt",$E89="Unused return"),$F89,IF($E89="Issue",-$F89,0)),0))</x:f>
      </x:c>
      <x:c r="L89" s="12" t="str">
        <x:f>IF($A89="","",IF(AND($J89="Posted",$E89="Unused return",$G89&lt;&gt;"Usable",$F89&gt;0),$F89,0))</x:f>
      </x:c>
      <x:c r="M89" s="12" t="str">
        <x:f>IF($A89="","",IF(AND($J89="Posted",$E89="Issue",$F89&gt;0),$F89,0))</x:f>
      </x:c>
      <x:c r="N89" s="12" t="str">
        <x:f>IF($A89="","",IF(AND($J89="Posted",$E89="Release reservation",$F89&gt;0),$F89,0))</x:f>
      </x:c>
      <x:c r="O89" s="10" t="str">
        <x:f>IF($A89="","",IF(COUNTIFS('Movements'!$A$8:$A$107,$A89)&lt;&gt;1,"Duplicate ID",IF(COUNTIFS('Stock'!$A$8:$A$107,$C89)&lt;&gt;1,"Check stock ID",IF(OR($F89="",$F89&lt;=0),"Enter a positive quantity",IF(AND($E89&lt;&gt;"Receipt",COUNTIFS('Requests'!$A$8:$A$107,$D89,'Requests'!$C$8:$C$107,$C89)&lt;&gt;1),"Check request and stock",IF(AND($E89="Unused return",COUNTIFS('Movements'!$A$8:$A$107,$H89,'Movements'!$E$8:$E$107,"Issue",'Movements'!$J$8:$J$107,"Posted",'Movements'!$C$8:$C$107,$C89,'Movements'!$D$8:$D$107,$D89)&lt;&gt;1),"Check original issue",IF(AND($E89="Unused return",ISBLANK($G89)),"Enter return condition","")))))))</x:f>
      </x:c>
      <x:c r="P89" s="12" t="str">
        <x:f>IF(OR($A89="",$E89&lt;&gt;"Issue"),"",$M89-SUMIFS('Movements'!$F$8:$F$107,'Movements'!$H$8:$H$107,$A89,'Movements'!$E$8:$E$107,"Unused return",'Movements'!$J$8:$J$107,"Posted"))</x:f>
      </x:c>
    </x:row>
    <x:row r="90" ht="23" customHeight="1">
      <x:c r="A90" s="9"/>
      <x:c r="B90" s="13"/>
      <x:c r="C90" s="9"/>
      <x:c r="D90" s="9"/>
      <x:c r="E90" s="9"/>
      <x:c r="F90" s="11"/>
      <x:c r="G90" s="9"/>
      <x:c r="H90" s="9"/>
      <x:c r="I90" s="9"/>
      <x:c r="J90" s="9"/>
      <x:c r="K90" s="12" t="str">
        <x:f>IF($A90="","",IF(AND($J90="Posted",$F90&gt;0),IF(OR($E90="Receipt",$E90="Unused return"),$F90,IF($E90="Issue",-$F90,0)),0))</x:f>
      </x:c>
      <x:c r="L90" s="12" t="str">
        <x:f>IF($A90="","",IF(AND($J90="Posted",$E90="Unused return",$G90&lt;&gt;"Usable",$F90&gt;0),$F90,0))</x:f>
      </x:c>
      <x:c r="M90" s="12" t="str">
        <x:f>IF($A90="","",IF(AND($J90="Posted",$E90="Issue",$F90&gt;0),$F90,0))</x:f>
      </x:c>
      <x:c r="N90" s="12" t="str">
        <x:f>IF($A90="","",IF(AND($J90="Posted",$E90="Release reservation",$F90&gt;0),$F90,0))</x:f>
      </x:c>
      <x:c r="O90" s="10" t="str">
        <x:f>IF($A90="","",IF(COUNTIFS('Movements'!$A$8:$A$107,$A90)&lt;&gt;1,"Duplicate ID",IF(COUNTIFS('Stock'!$A$8:$A$107,$C90)&lt;&gt;1,"Check stock ID",IF(OR($F90="",$F90&lt;=0),"Enter a positive quantity",IF(AND($E90&lt;&gt;"Receipt",COUNTIFS('Requests'!$A$8:$A$107,$D90,'Requests'!$C$8:$C$107,$C90)&lt;&gt;1),"Check request and stock",IF(AND($E90="Unused return",COUNTIFS('Movements'!$A$8:$A$107,$H90,'Movements'!$E$8:$E$107,"Issue",'Movements'!$J$8:$J$107,"Posted",'Movements'!$C$8:$C$107,$C90,'Movements'!$D$8:$D$107,$D90)&lt;&gt;1),"Check original issue",IF(AND($E90="Unused return",ISBLANK($G90)),"Enter return condition","")))))))</x:f>
      </x:c>
      <x:c r="P90" s="12" t="str">
        <x:f>IF(OR($A90="",$E90&lt;&gt;"Issue"),"",$M90-SUMIFS('Movements'!$F$8:$F$107,'Movements'!$H$8:$H$107,$A90,'Movements'!$E$8:$E$107,"Unused return",'Movements'!$J$8:$J$107,"Posted"))</x:f>
      </x:c>
    </x:row>
    <x:row r="91" ht="23" customHeight="1">
      <x:c r="A91" s="9"/>
      <x:c r="B91" s="13"/>
      <x:c r="C91" s="9"/>
      <x:c r="D91" s="9"/>
      <x:c r="E91" s="9"/>
      <x:c r="F91" s="11"/>
      <x:c r="G91" s="9"/>
      <x:c r="H91" s="9"/>
      <x:c r="I91" s="9"/>
      <x:c r="J91" s="9"/>
      <x:c r="K91" s="12" t="str">
        <x:f>IF($A91="","",IF(AND($J91="Posted",$F91&gt;0),IF(OR($E91="Receipt",$E91="Unused return"),$F91,IF($E91="Issue",-$F91,0)),0))</x:f>
      </x:c>
      <x:c r="L91" s="12" t="str">
        <x:f>IF($A91="","",IF(AND($J91="Posted",$E91="Unused return",$G91&lt;&gt;"Usable",$F91&gt;0),$F91,0))</x:f>
      </x:c>
      <x:c r="M91" s="12" t="str">
        <x:f>IF($A91="","",IF(AND($J91="Posted",$E91="Issue",$F91&gt;0),$F91,0))</x:f>
      </x:c>
      <x:c r="N91" s="12" t="str">
        <x:f>IF($A91="","",IF(AND($J91="Posted",$E91="Release reservation",$F91&gt;0),$F91,0))</x:f>
      </x:c>
      <x:c r="O91" s="10" t="str">
        <x:f>IF($A91="","",IF(COUNTIFS('Movements'!$A$8:$A$107,$A91)&lt;&gt;1,"Duplicate ID",IF(COUNTIFS('Stock'!$A$8:$A$107,$C91)&lt;&gt;1,"Check stock ID",IF(OR($F91="",$F91&lt;=0),"Enter a positive quantity",IF(AND($E91&lt;&gt;"Receipt",COUNTIFS('Requests'!$A$8:$A$107,$D91,'Requests'!$C$8:$C$107,$C91)&lt;&gt;1),"Check request and stock",IF(AND($E91="Unused return",COUNTIFS('Movements'!$A$8:$A$107,$H91,'Movements'!$E$8:$E$107,"Issue",'Movements'!$J$8:$J$107,"Posted",'Movements'!$C$8:$C$107,$C91,'Movements'!$D$8:$D$107,$D91)&lt;&gt;1),"Check original issue",IF(AND($E91="Unused return",ISBLANK($G91)),"Enter return condition","")))))))</x:f>
      </x:c>
      <x:c r="P91" s="12" t="str">
        <x:f>IF(OR($A91="",$E91&lt;&gt;"Issue"),"",$M91-SUMIFS('Movements'!$F$8:$F$107,'Movements'!$H$8:$H$107,$A91,'Movements'!$E$8:$E$107,"Unused return",'Movements'!$J$8:$J$107,"Posted"))</x:f>
      </x:c>
    </x:row>
    <x:row r="92" ht="23" customHeight="1">
      <x:c r="A92" s="9"/>
      <x:c r="B92" s="13"/>
      <x:c r="C92" s="9"/>
      <x:c r="D92" s="9"/>
      <x:c r="E92" s="9"/>
      <x:c r="F92" s="11"/>
      <x:c r="G92" s="9"/>
      <x:c r="H92" s="9"/>
      <x:c r="I92" s="9"/>
      <x:c r="J92" s="9"/>
      <x:c r="K92" s="12" t="str">
        <x:f>IF($A92="","",IF(AND($J92="Posted",$F92&gt;0),IF(OR($E92="Receipt",$E92="Unused return"),$F92,IF($E92="Issue",-$F92,0)),0))</x:f>
      </x:c>
      <x:c r="L92" s="12" t="str">
        <x:f>IF($A92="","",IF(AND($J92="Posted",$E92="Unused return",$G92&lt;&gt;"Usable",$F92&gt;0),$F92,0))</x:f>
      </x:c>
      <x:c r="M92" s="12" t="str">
        <x:f>IF($A92="","",IF(AND($J92="Posted",$E92="Issue",$F92&gt;0),$F92,0))</x:f>
      </x:c>
      <x:c r="N92" s="12" t="str">
        <x:f>IF($A92="","",IF(AND($J92="Posted",$E92="Release reservation",$F92&gt;0),$F92,0))</x:f>
      </x:c>
      <x:c r="O92" s="10" t="str">
        <x:f>IF($A92="","",IF(COUNTIFS('Movements'!$A$8:$A$107,$A92)&lt;&gt;1,"Duplicate ID",IF(COUNTIFS('Stock'!$A$8:$A$107,$C92)&lt;&gt;1,"Check stock ID",IF(OR($F92="",$F92&lt;=0),"Enter a positive quantity",IF(AND($E92&lt;&gt;"Receipt",COUNTIFS('Requests'!$A$8:$A$107,$D92,'Requests'!$C$8:$C$107,$C92)&lt;&gt;1),"Check request and stock",IF(AND($E92="Unused return",COUNTIFS('Movements'!$A$8:$A$107,$H92,'Movements'!$E$8:$E$107,"Issue",'Movements'!$J$8:$J$107,"Posted",'Movements'!$C$8:$C$107,$C92,'Movements'!$D$8:$D$107,$D92)&lt;&gt;1),"Check original issue",IF(AND($E92="Unused return",ISBLANK($G92)),"Enter return condition","")))))))</x:f>
      </x:c>
      <x:c r="P92" s="12" t="str">
        <x:f>IF(OR($A92="",$E92&lt;&gt;"Issue"),"",$M92-SUMIFS('Movements'!$F$8:$F$107,'Movements'!$H$8:$H$107,$A92,'Movements'!$E$8:$E$107,"Unused return",'Movements'!$J$8:$J$107,"Posted"))</x:f>
      </x:c>
    </x:row>
    <x:row r="93" ht="23" customHeight="1">
      <x:c r="A93" s="9"/>
      <x:c r="B93" s="13"/>
      <x:c r="C93" s="9"/>
      <x:c r="D93" s="9"/>
      <x:c r="E93" s="9"/>
      <x:c r="F93" s="11"/>
      <x:c r="G93" s="9"/>
      <x:c r="H93" s="9"/>
      <x:c r="I93" s="9"/>
      <x:c r="J93" s="9"/>
      <x:c r="K93" s="12" t="str">
        <x:f>IF($A93="","",IF(AND($J93="Posted",$F93&gt;0),IF(OR($E93="Receipt",$E93="Unused return"),$F93,IF($E93="Issue",-$F93,0)),0))</x:f>
      </x:c>
      <x:c r="L93" s="12" t="str">
        <x:f>IF($A93="","",IF(AND($J93="Posted",$E93="Unused return",$G93&lt;&gt;"Usable",$F93&gt;0),$F93,0))</x:f>
      </x:c>
      <x:c r="M93" s="12" t="str">
        <x:f>IF($A93="","",IF(AND($J93="Posted",$E93="Issue",$F93&gt;0),$F93,0))</x:f>
      </x:c>
      <x:c r="N93" s="12" t="str">
        <x:f>IF($A93="","",IF(AND($J93="Posted",$E93="Release reservation",$F93&gt;0),$F93,0))</x:f>
      </x:c>
      <x:c r="O93" s="10" t="str">
        <x:f>IF($A93="","",IF(COUNTIFS('Movements'!$A$8:$A$107,$A93)&lt;&gt;1,"Duplicate ID",IF(COUNTIFS('Stock'!$A$8:$A$107,$C93)&lt;&gt;1,"Check stock ID",IF(OR($F93="",$F93&lt;=0),"Enter a positive quantity",IF(AND($E93&lt;&gt;"Receipt",COUNTIFS('Requests'!$A$8:$A$107,$D93,'Requests'!$C$8:$C$107,$C93)&lt;&gt;1),"Check request and stock",IF(AND($E93="Unused return",COUNTIFS('Movements'!$A$8:$A$107,$H93,'Movements'!$E$8:$E$107,"Issue",'Movements'!$J$8:$J$107,"Posted",'Movements'!$C$8:$C$107,$C93,'Movements'!$D$8:$D$107,$D93)&lt;&gt;1),"Check original issue",IF(AND($E93="Unused return",ISBLANK($G93)),"Enter return condition","")))))))</x:f>
      </x:c>
      <x:c r="P93" s="12" t="str">
        <x:f>IF(OR($A93="",$E93&lt;&gt;"Issue"),"",$M93-SUMIFS('Movements'!$F$8:$F$107,'Movements'!$H$8:$H$107,$A93,'Movements'!$E$8:$E$107,"Unused return",'Movements'!$J$8:$J$107,"Posted"))</x:f>
      </x:c>
    </x:row>
    <x:row r="94" ht="23" customHeight="1">
      <x:c r="A94" s="9"/>
      <x:c r="B94" s="13"/>
      <x:c r="C94" s="9"/>
      <x:c r="D94" s="9"/>
      <x:c r="E94" s="9"/>
      <x:c r="F94" s="11"/>
      <x:c r="G94" s="9"/>
      <x:c r="H94" s="9"/>
      <x:c r="I94" s="9"/>
      <x:c r="J94" s="9"/>
      <x:c r="K94" s="12" t="str">
        <x:f>IF($A94="","",IF(AND($J94="Posted",$F94&gt;0),IF(OR($E94="Receipt",$E94="Unused return"),$F94,IF($E94="Issue",-$F94,0)),0))</x:f>
      </x:c>
      <x:c r="L94" s="12" t="str">
        <x:f>IF($A94="","",IF(AND($J94="Posted",$E94="Unused return",$G94&lt;&gt;"Usable",$F94&gt;0),$F94,0))</x:f>
      </x:c>
      <x:c r="M94" s="12" t="str">
        <x:f>IF($A94="","",IF(AND($J94="Posted",$E94="Issue",$F94&gt;0),$F94,0))</x:f>
      </x:c>
      <x:c r="N94" s="12" t="str">
        <x:f>IF($A94="","",IF(AND($J94="Posted",$E94="Release reservation",$F94&gt;0),$F94,0))</x:f>
      </x:c>
      <x:c r="O94" s="10" t="str">
        <x:f>IF($A94="","",IF(COUNTIFS('Movements'!$A$8:$A$107,$A94)&lt;&gt;1,"Duplicate ID",IF(COUNTIFS('Stock'!$A$8:$A$107,$C94)&lt;&gt;1,"Check stock ID",IF(OR($F94="",$F94&lt;=0),"Enter a positive quantity",IF(AND($E94&lt;&gt;"Receipt",COUNTIFS('Requests'!$A$8:$A$107,$D94,'Requests'!$C$8:$C$107,$C94)&lt;&gt;1),"Check request and stock",IF(AND($E94="Unused return",COUNTIFS('Movements'!$A$8:$A$107,$H94,'Movements'!$E$8:$E$107,"Issue",'Movements'!$J$8:$J$107,"Posted",'Movements'!$C$8:$C$107,$C94,'Movements'!$D$8:$D$107,$D94)&lt;&gt;1),"Check original issue",IF(AND($E94="Unused return",ISBLANK($G94)),"Enter return condition","")))))))</x:f>
      </x:c>
      <x:c r="P94" s="12" t="str">
        <x:f>IF(OR($A94="",$E94&lt;&gt;"Issue"),"",$M94-SUMIFS('Movements'!$F$8:$F$107,'Movements'!$H$8:$H$107,$A94,'Movements'!$E$8:$E$107,"Unused return",'Movements'!$J$8:$J$107,"Posted"))</x:f>
      </x:c>
    </x:row>
    <x:row r="95" ht="23" customHeight="1">
      <x:c r="A95" s="9"/>
      <x:c r="B95" s="13"/>
      <x:c r="C95" s="9"/>
      <x:c r="D95" s="9"/>
      <x:c r="E95" s="9"/>
      <x:c r="F95" s="11"/>
      <x:c r="G95" s="9"/>
      <x:c r="H95" s="9"/>
      <x:c r="I95" s="9"/>
      <x:c r="J95" s="9"/>
      <x:c r="K95" s="12" t="str">
        <x:f>IF($A95="","",IF(AND($J95="Posted",$F95&gt;0),IF(OR($E95="Receipt",$E95="Unused return"),$F95,IF($E95="Issue",-$F95,0)),0))</x:f>
      </x:c>
      <x:c r="L95" s="12" t="str">
        <x:f>IF($A95="","",IF(AND($J95="Posted",$E95="Unused return",$G95&lt;&gt;"Usable",$F95&gt;0),$F95,0))</x:f>
      </x:c>
      <x:c r="M95" s="12" t="str">
        <x:f>IF($A95="","",IF(AND($J95="Posted",$E95="Issue",$F95&gt;0),$F95,0))</x:f>
      </x:c>
      <x:c r="N95" s="12" t="str">
        <x:f>IF($A95="","",IF(AND($J95="Posted",$E95="Release reservation",$F95&gt;0),$F95,0))</x:f>
      </x:c>
      <x:c r="O95" s="10" t="str">
        <x:f>IF($A95="","",IF(COUNTIFS('Movements'!$A$8:$A$107,$A95)&lt;&gt;1,"Duplicate ID",IF(COUNTIFS('Stock'!$A$8:$A$107,$C95)&lt;&gt;1,"Check stock ID",IF(OR($F95="",$F95&lt;=0),"Enter a positive quantity",IF(AND($E95&lt;&gt;"Receipt",COUNTIFS('Requests'!$A$8:$A$107,$D95,'Requests'!$C$8:$C$107,$C95)&lt;&gt;1),"Check request and stock",IF(AND($E95="Unused return",COUNTIFS('Movements'!$A$8:$A$107,$H95,'Movements'!$E$8:$E$107,"Issue",'Movements'!$J$8:$J$107,"Posted",'Movements'!$C$8:$C$107,$C95,'Movements'!$D$8:$D$107,$D95)&lt;&gt;1),"Check original issue",IF(AND($E95="Unused return",ISBLANK($G95)),"Enter return condition","")))))))</x:f>
      </x:c>
      <x:c r="P95" s="12" t="str">
        <x:f>IF(OR($A95="",$E95&lt;&gt;"Issue"),"",$M95-SUMIFS('Movements'!$F$8:$F$107,'Movements'!$H$8:$H$107,$A95,'Movements'!$E$8:$E$107,"Unused return",'Movements'!$J$8:$J$107,"Posted"))</x:f>
      </x:c>
    </x:row>
    <x:row r="96" ht="23" customHeight="1">
      <x:c r="A96" s="9"/>
      <x:c r="B96" s="13"/>
      <x:c r="C96" s="9"/>
      <x:c r="D96" s="9"/>
      <x:c r="E96" s="9"/>
      <x:c r="F96" s="11"/>
      <x:c r="G96" s="9"/>
      <x:c r="H96" s="9"/>
      <x:c r="I96" s="9"/>
      <x:c r="J96" s="9"/>
      <x:c r="K96" s="12" t="str">
        <x:f>IF($A96="","",IF(AND($J96="Posted",$F96&gt;0),IF(OR($E96="Receipt",$E96="Unused return"),$F96,IF($E96="Issue",-$F96,0)),0))</x:f>
      </x:c>
      <x:c r="L96" s="12" t="str">
        <x:f>IF($A96="","",IF(AND($J96="Posted",$E96="Unused return",$G96&lt;&gt;"Usable",$F96&gt;0),$F96,0))</x:f>
      </x:c>
      <x:c r="M96" s="12" t="str">
        <x:f>IF($A96="","",IF(AND($J96="Posted",$E96="Issue",$F96&gt;0),$F96,0))</x:f>
      </x:c>
      <x:c r="N96" s="12" t="str">
        <x:f>IF($A96="","",IF(AND($J96="Posted",$E96="Release reservation",$F96&gt;0),$F96,0))</x:f>
      </x:c>
      <x:c r="O96" s="10" t="str">
        <x:f>IF($A96="","",IF(COUNTIFS('Movements'!$A$8:$A$107,$A96)&lt;&gt;1,"Duplicate ID",IF(COUNTIFS('Stock'!$A$8:$A$107,$C96)&lt;&gt;1,"Check stock ID",IF(OR($F96="",$F96&lt;=0),"Enter a positive quantity",IF(AND($E96&lt;&gt;"Receipt",COUNTIFS('Requests'!$A$8:$A$107,$D96,'Requests'!$C$8:$C$107,$C96)&lt;&gt;1),"Check request and stock",IF(AND($E96="Unused return",COUNTIFS('Movements'!$A$8:$A$107,$H96,'Movements'!$E$8:$E$107,"Issue",'Movements'!$J$8:$J$107,"Posted",'Movements'!$C$8:$C$107,$C96,'Movements'!$D$8:$D$107,$D96)&lt;&gt;1),"Check original issue",IF(AND($E96="Unused return",ISBLANK($G96)),"Enter return condition","")))))))</x:f>
      </x:c>
      <x:c r="P96" s="12" t="str">
        <x:f>IF(OR($A96="",$E96&lt;&gt;"Issue"),"",$M96-SUMIFS('Movements'!$F$8:$F$107,'Movements'!$H$8:$H$107,$A96,'Movements'!$E$8:$E$107,"Unused return",'Movements'!$J$8:$J$107,"Posted"))</x:f>
      </x:c>
    </x:row>
    <x:row r="97" ht="23" customHeight="1">
      <x:c r="A97" s="9"/>
      <x:c r="B97" s="13"/>
      <x:c r="C97" s="9"/>
      <x:c r="D97" s="9"/>
      <x:c r="E97" s="9"/>
      <x:c r="F97" s="11"/>
      <x:c r="G97" s="9"/>
      <x:c r="H97" s="9"/>
      <x:c r="I97" s="9"/>
      <x:c r="J97" s="9"/>
      <x:c r="K97" s="12" t="str">
        <x:f>IF($A97="","",IF(AND($J97="Posted",$F97&gt;0),IF(OR($E97="Receipt",$E97="Unused return"),$F97,IF($E97="Issue",-$F97,0)),0))</x:f>
      </x:c>
      <x:c r="L97" s="12" t="str">
        <x:f>IF($A97="","",IF(AND($J97="Posted",$E97="Unused return",$G97&lt;&gt;"Usable",$F97&gt;0),$F97,0))</x:f>
      </x:c>
      <x:c r="M97" s="12" t="str">
        <x:f>IF($A97="","",IF(AND($J97="Posted",$E97="Issue",$F97&gt;0),$F97,0))</x:f>
      </x:c>
      <x:c r="N97" s="12" t="str">
        <x:f>IF($A97="","",IF(AND($J97="Posted",$E97="Release reservation",$F97&gt;0),$F97,0))</x:f>
      </x:c>
      <x:c r="O97" s="10" t="str">
        <x:f>IF($A97="","",IF(COUNTIFS('Movements'!$A$8:$A$107,$A97)&lt;&gt;1,"Duplicate ID",IF(COUNTIFS('Stock'!$A$8:$A$107,$C97)&lt;&gt;1,"Check stock ID",IF(OR($F97="",$F97&lt;=0),"Enter a positive quantity",IF(AND($E97&lt;&gt;"Receipt",COUNTIFS('Requests'!$A$8:$A$107,$D97,'Requests'!$C$8:$C$107,$C97)&lt;&gt;1),"Check request and stock",IF(AND($E97="Unused return",COUNTIFS('Movements'!$A$8:$A$107,$H97,'Movements'!$E$8:$E$107,"Issue",'Movements'!$J$8:$J$107,"Posted",'Movements'!$C$8:$C$107,$C97,'Movements'!$D$8:$D$107,$D97)&lt;&gt;1),"Check original issue",IF(AND($E97="Unused return",ISBLANK($G97)),"Enter return condition","")))))))</x:f>
      </x:c>
      <x:c r="P97" s="12" t="str">
        <x:f>IF(OR($A97="",$E97&lt;&gt;"Issue"),"",$M97-SUMIFS('Movements'!$F$8:$F$107,'Movements'!$H$8:$H$107,$A97,'Movements'!$E$8:$E$107,"Unused return",'Movements'!$J$8:$J$107,"Posted"))</x:f>
      </x:c>
    </x:row>
    <x:row r="98" ht="23" customHeight="1">
      <x:c r="A98" s="9"/>
      <x:c r="B98" s="13"/>
      <x:c r="C98" s="9"/>
      <x:c r="D98" s="9"/>
      <x:c r="E98" s="9"/>
      <x:c r="F98" s="11"/>
      <x:c r="G98" s="9"/>
      <x:c r="H98" s="9"/>
      <x:c r="I98" s="9"/>
      <x:c r="J98" s="9"/>
      <x:c r="K98" s="12" t="str">
        <x:f>IF($A98="","",IF(AND($J98="Posted",$F98&gt;0),IF(OR($E98="Receipt",$E98="Unused return"),$F98,IF($E98="Issue",-$F98,0)),0))</x:f>
      </x:c>
      <x:c r="L98" s="12" t="str">
        <x:f>IF($A98="","",IF(AND($J98="Posted",$E98="Unused return",$G98&lt;&gt;"Usable",$F98&gt;0),$F98,0))</x:f>
      </x:c>
      <x:c r="M98" s="12" t="str">
        <x:f>IF($A98="","",IF(AND($J98="Posted",$E98="Issue",$F98&gt;0),$F98,0))</x:f>
      </x:c>
      <x:c r="N98" s="12" t="str">
        <x:f>IF($A98="","",IF(AND($J98="Posted",$E98="Release reservation",$F98&gt;0),$F98,0))</x:f>
      </x:c>
      <x:c r="O98" s="10" t="str">
        <x:f>IF($A98="","",IF(COUNTIFS('Movements'!$A$8:$A$107,$A98)&lt;&gt;1,"Duplicate ID",IF(COUNTIFS('Stock'!$A$8:$A$107,$C98)&lt;&gt;1,"Check stock ID",IF(OR($F98="",$F98&lt;=0),"Enter a positive quantity",IF(AND($E98&lt;&gt;"Receipt",COUNTIFS('Requests'!$A$8:$A$107,$D98,'Requests'!$C$8:$C$107,$C98)&lt;&gt;1),"Check request and stock",IF(AND($E98="Unused return",COUNTIFS('Movements'!$A$8:$A$107,$H98,'Movements'!$E$8:$E$107,"Issue",'Movements'!$J$8:$J$107,"Posted",'Movements'!$C$8:$C$107,$C98,'Movements'!$D$8:$D$107,$D98)&lt;&gt;1),"Check original issue",IF(AND($E98="Unused return",ISBLANK($G98)),"Enter return condition","")))))))</x:f>
      </x:c>
      <x:c r="P98" s="12" t="str">
        <x:f>IF(OR($A98="",$E98&lt;&gt;"Issue"),"",$M98-SUMIFS('Movements'!$F$8:$F$107,'Movements'!$H$8:$H$107,$A98,'Movements'!$E$8:$E$107,"Unused return",'Movements'!$J$8:$J$107,"Posted"))</x:f>
      </x:c>
    </x:row>
    <x:row r="99" ht="23" customHeight="1">
      <x:c r="A99" s="9"/>
      <x:c r="B99" s="13"/>
      <x:c r="C99" s="9"/>
      <x:c r="D99" s="9"/>
      <x:c r="E99" s="9"/>
      <x:c r="F99" s="11"/>
      <x:c r="G99" s="9"/>
      <x:c r="H99" s="9"/>
      <x:c r="I99" s="9"/>
      <x:c r="J99" s="9"/>
      <x:c r="K99" s="12" t="str">
        <x:f>IF($A99="","",IF(AND($J99="Posted",$F99&gt;0),IF(OR($E99="Receipt",$E99="Unused return"),$F99,IF($E99="Issue",-$F99,0)),0))</x:f>
      </x:c>
      <x:c r="L99" s="12" t="str">
        <x:f>IF($A99="","",IF(AND($J99="Posted",$E99="Unused return",$G99&lt;&gt;"Usable",$F99&gt;0),$F99,0))</x:f>
      </x:c>
      <x:c r="M99" s="12" t="str">
        <x:f>IF($A99="","",IF(AND($J99="Posted",$E99="Issue",$F99&gt;0),$F99,0))</x:f>
      </x:c>
      <x:c r="N99" s="12" t="str">
        <x:f>IF($A99="","",IF(AND($J99="Posted",$E99="Release reservation",$F99&gt;0),$F99,0))</x:f>
      </x:c>
      <x:c r="O99" s="10" t="str">
        <x:f>IF($A99="","",IF(COUNTIFS('Movements'!$A$8:$A$107,$A99)&lt;&gt;1,"Duplicate ID",IF(COUNTIFS('Stock'!$A$8:$A$107,$C99)&lt;&gt;1,"Check stock ID",IF(OR($F99="",$F99&lt;=0),"Enter a positive quantity",IF(AND($E99&lt;&gt;"Receipt",COUNTIFS('Requests'!$A$8:$A$107,$D99,'Requests'!$C$8:$C$107,$C99)&lt;&gt;1),"Check request and stock",IF(AND($E99="Unused return",COUNTIFS('Movements'!$A$8:$A$107,$H99,'Movements'!$E$8:$E$107,"Issue",'Movements'!$J$8:$J$107,"Posted",'Movements'!$C$8:$C$107,$C99,'Movements'!$D$8:$D$107,$D99)&lt;&gt;1),"Check original issue",IF(AND($E99="Unused return",ISBLANK($G99)),"Enter return condition","")))))))</x:f>
      </x:c>
      <x:c r="P99" s="12" t="str">
        <x:f>IF(OR($A99="",$E99&lt;&gt;"Issue"),"",$M99-SUMIFS('Movements'!$F$8:$F$107,'Movements'!$H$8:$H$107,$A99,'Movements'!$E$8:$E$107,"Unused return",'Movements'!$J$8:$J$107,"Posted"))</x:f>
      </x:c>
    </x:row>
    <x:row r="100" ht="23" customHeight="1">
      <x:c r="A100" s="9"/>
      <x:c r="B100" s="13"/>
      <x:c r="C100" s="9"/>
      <x:c r="D100" s="9"/>
      <x:c r="E100" s="9"/>
      <x:c r="F100" s="11"/>
      <x:c r="G100" s="9"/>
      <x:c r="H100" s="9"/>
      <x:c r="I100" s="9"/>
      <x:c r="J100" s="9"/>
      <x:c r="K100" s="12" t="str">
        <x:f>IF($A100="","",IF(AND($J100="Posted",$F100&gt;0),IF(OR($E100="Receipt",$E100="Unused return"),$F100,IF($E100="Issue",-$F100,0)),0))</x:f>
      </x:c>
      <x:c r="L100" s="12" t="str">
        <x:f>IF($A100="","",IF(AND($J100="Posted",$E100="Unused return",$G100&lt;&gt;"Usable",$F100&gt;0),$F100,0))</x:f>
      </x:c>
      <x:c r="M100" s="12" t="str">
        <x:f>IF($A100="","",IF(AND($J100="Posted",$E100="Issue",$F100&gt;0),$F100,0))</x:f>
      </x:c>
      <x:c r="N100" s="12" t="str">
        <x:f>IF($A100="","",IF(AND($J100="Posted",$E100="Release reservation",$F100&gt;0),$F100,0))</x:f>
      </x:c>
      <x:c r="O100" s="10" t="str">
        <x:f>IF($A100="","",IF(COUNTIFS('Movements'!$A$8:$A$107,$A100)&lt;&gt;1,"Duplicate ID",IF(COUNTIFS('Stock'!$A$8:$A$107,$C100)&lt;&gt;1,"Check stock ID",IF(OR($F100="",$F100&lt;=0),"Enter a positive quantity",IF(AND($E100&lt;&gt;"Receipt",COUNTIFS('Requests'!$A$8:$A$107,$D100,'Requests'!$C$8:$C$107,$C100)&lt;&gt;1),"Check request and stock",IF(AND($E100="Unused return",COUNTIFS('Movements'!$A$8:$A$107,$H100,'Movements'!$E$8:$E$107,"Issue",'Movements'!$J$8:$J$107,"Posted",'Movements'!$C$8:$C$107,$C100,'Movements'!$D$8:$D$107,$D100)&lt;&gt;1),"Check original issue",IF(AND($E100="Unused return",ISBLANK($G100)),"Enter return condition","")))))))</x:f>
      </x:c>
      <x:c r="P100" s="12" t="str">
        <x:f>IF(OR($A100="",$E100&lt;&gt;"Issue"),"",$M100-SUMIFS('Movements'!$F$8:$F$107,'Movements'!$H$8:$H$107,$A100,'Movements'!$E$8:$E$107,"Unused return",'Movements'!$J$8:$J$107,"Posted"))</x:f>
      </x:c>
    </x:row>
    <x:row r="101" ht="23" customHeight="1">
      <x:c r="A101" s="9"/>
      <x:c r="B101" s="13"/>
      <x:c r="C101" s="9"/>
      <x:c r="D101" s="9"/>
      <x:c r="E101" s="9"/>
      <x:c r="F101" s="11"/>
      <x:c r="G101" s="9"/>
      <x:c r="H101" s="9"/>
      <x:c r="I101" s="9"/>
      <x:c r="J101" s="9"/>
      <x:c r="K101" s="12" t="str">
        <x:f>IF($A101="","",IF(AND($J101="Posted",$F101&gt;0),IF(OR($E101="Receipt",$E101="Unused return"),$F101,IF($E101="Issue",-$F101,0)),0))</x:f>
      </x:c>
      <x:c r="L101" s="12" t="str">
        <x:f>IF($A101="","",IF(AND($J101="Posted",$E101="Unused return",$G101&lt;&gt;"Usable",$F101&gt;0),$F101,0))</x:f>
      </x:c>
      <x:c r="M101" s="12" t="str">
        <x:f>IF($A101="","",IF(AND($J101="Posted",$E101="Issue",$F101&gt;0),$F101,0))</x:f>
      </x:c>
      <x:c r="N101" s="12" t="str">
        <x:f>IF($A101="","",IF(AND($J101="Posted",$E101="Release reservation",$F101&gt;0),$F101,0))</x:f>
      </x:c>
      <x:c r="O101" s="10" t="str">
        <x:f>IF($A101="","",IF(COUNTIFS('Movements'!$A$8:$A$107,$A101)&lt;&gt;1,"Duplicate ID",IF(COUNTIFS('Stock'!$A$8:$A$107,$C101)&lt;&gt;1,"Check stock ID",IF(OR($F101="",$F101&lt;=0),"Enter a positive quantity",IF(AND($E101&lt;&gt;"Receipt",COUNTIFS('Requests'!$A$8:$A$107,$D101,'Requests'!$C$8:$C$107,$C101)&lt;&gt;1),"Check request and stock",IF(AND($E101="Unused return",COUNTIFS('Movements'!$A$8:$A$107,$H101,'Movements'!$E$8:$E$107,"Issue",'Movements'!$J$8:$J$107,"Posted",'Movements'!$C$8:$C$107,$C101,'Movements'!$D$8:$D$107,$D101)&lt;&gt;1),"Check original issue",IF(AND($E101="Unused return",ISBLANK($G101)),"Enter return condition","")))))))</x:f>
      </x:c>
      <x:c r="P101" s="12" t="str">
        <x:f>IF(OR($A101="",$E101&lt;&gt;"Issue"),"",$M101-SUMIFS('Movements'!$F$8:$F$107,'Movements'!$H$8:$H$107,$A101,'Movements'!$E$8:$E$107,"Unused return",'Movements'!$J$8:$J$107,"Posted"))</x:f>
      </x:c>
    </x:row>
    <x:row r="102" ht="23" customHeight="1">
      <x:c r="A102" s="9"/>
      <x:c r="B102" s="13"/>
      <x:c r="C102" s="9"/>
      <x:c r="D102" s="9"/>
      <x:c r="E102" s="9"/>
      <x:c r="F102" s="11"/>
      <x:c r="G102" s="9"/>
      <x:c r="H102" s="9"/>
      <x:c r="I102" s="9"/>
      <x:c r="J102" s="9"/>
      <x:c r="K102" s="12" t="str">
        <x:f>IF($A102="","",IF(AND($J102="Posted",$F102&gt;0),IF(OR($E102="Receipt",$E102="Unused return"),$F102,IF($E102="Issue",-$F102,0)),0))</x:f>
      </x:c>
      <x:c r="L102" s="12" t="str">
        <x:f>IF($A102="","",IF(AND($J102="Posted",$E102="Unused return",$G102&lt;&gt;"Usable",$F102&gt;0),$F102,0))</x:f>
      </x:c>
      <x:c r="M102" s="12" t="str">
        <x:f>IF($A102="","",IF(AND($J102="Posted",$E102="Issue",$F102&gt;0),$F102,0))</x:f>
      </x:c>
      <x:c r="N102" s="12" t="str">
        <x:f>IF($A102="","",IF(AND($J102="Posted",$E102="Release reservation",$F102&gt;0),$F102,0))</x:f>
      </x:c>
      <x:c r="O102" s="10" t="str">
        <x:f>IF($A102="","",IF(COUNTIFS('Movements'!$A$8:$A$107,$A102)&lt;&gt;1,"Duplicate ID",IF(COUNTIFS('Stock'!$A$8:$A$107,$C102)&lt;&gt;1,"Check stock ID",IF(OR($F102="",$F102&lt;=0),"Enter a positive quantity",IF(AND($E102&lt;&gt;"Receipt",COUNTIFS('Requests'!$A$8:$A$107,$D102,'Requests'!$C$8:$C$107,$C102)&lt;&gt;1),"Check request and stock",IF(AND($E102="Unused return",COUNTIFS('Movements'!$A$8:$A$107,$H102,'Movements'!$E$8:$E$107,"Issue",'Movements'!$J$8:$J$107,"Posted",'Movements'!$C$8:$C$107,$C102,'Movements'!$D$8:$D$107,$D102)&lt;&gt;1),"Check original issue",IF(AND($E102="Unused return",ISBLANK($G102)),"Enter return condition","")))))))</x:f>
      </x:c>
      <x:c r="P102" s="12" t="str">
        <x:f>IF(OR($A102="",$E102&lt;&gt;"Issue"),"",$M102-SUMIFS('Movements'!$F$8:$F$107,'Movements'!$H$8:$H$107,$A102,'Movements'!$E$8:$E$107,"Unused return",'Movements'!$J$8:$J$107,"Posted"))</x:f>
      </x:c>
    </x:row>
    <x:row r="103" ht="23" customHeight="1">
      <x:c r="A103" s="9"/>
      <x:c r="B103" s="13"/>
      <x:c r="C103" s="9"/>
      <x:c r="D103" s="9"/>
      <x:c r="E103" s="9"/>
      <x:c r="F103" s="11"/>
      <x:c r="G103" s="9"/>
      <x:c r="H103" s="9"/>
      <x:c r="I103" s="9"/>
      <x:c r="J103" s="9"/>
      <x:c r="K103" s="12" t="str">
        <x:f>IF($A103="","",IF(AND($J103="Posted",$F103&gt;0),IF(OR($E103="Receipt",$E103="Unused return"),$F103,IF($E103="Issue",-$F103,0)),0))</x:f>
      </x:c>
      <x:c r="L103" s="12" t="str">
        <x:f>IF($A103="","",IF(AND($J103="Posted",$E103="Unused return",$G103&lt;&gt;"Usable",$F103&gt;0),$F103,0))</x:f>
      </x:c>
      <x:c r="M103" s="12" t="str">
        <x:f>IF($A103="","",IF(AND($J103="Posted",$E103="Issue",$F103&gt;0),$F103,0))</x:f>
      </x:c>
      <x:c r="N103" s="12" t="str">
        <x:f>IF($A103="","",IF(AND($J103="Posted",$E103="Release reservation",$F103&gt;0),$F103,0))</x:f>
      </x:c>
      <x:c r="O103" s="10" t="str">
        <x:f>IF($A103="","",IF(COUNTIFS('Movements'!$A$8:$A$107,$A103)&lt;&gt;1,"Duplicate ID",IF(COUNTIFS('Stock'!$A$8:$A$107,$C103)&lt;&gt;1,"Check stock ID",IF(OR($F103="",$F103&lt;=0),"Enter a positive quantity",IF(AND($E103&lt;&gt;"Receipt",COUNTIFS('Requests'!$A$8:$A$107,$D103,'Requests'!$C$8:$C$107,$C103)&lt;&gt;1),"Check request and stock",IF(AND($E103="Unused return",COUNTIFS('Movements'!$A$8:$A$107,$H103,'Movements'!$E$8:$E$107,"Issue",'Movements'!$J$8:$J$107,"Posted",'Movements'!$C$8:$C$107,$C103,'Movements'!$D$8:$D$107,$D103)&lt;&gt;1),"Check original issue",IF(AND($E103="Unused return",ISBLANK($G103)),"Enter return condition","")))))))</x:f>
      </x:c>
      <x:c r="P103" s="12" t="str">
        <x:f>IF(OR($A103="",$E103&lt;&gt;"Issue"),"",$M103-SUMIFS('Movements'!$F$8:$F$107,'Movements'!$H$8:$H$107,$A103,'Movements'!$E$8:$E$107,"Unused return",'Movements'!$J$8:$J$107,"Posted"))</x:f>
      </x:c>
    </x:row>
    <x:row r="104" ht="23" customHeight="1">
      <x:c r="A104" s="9"/>
      <x:c r="B104" s="13"/>
      <x:c r="C104" s="9"/>
      <x:c r="D104" s="9"/>
      <x:c r="E104" s="9"/>
      <x:c r="F104" s="11"/>
      <x:c r="G104" s="9"/>
      <x:c r="H104" s="9"/>
      <x:c r="I104" s="9"/>
      <x:c r="J104" s="9"/>
      <x:c r="K104" s="12" t="str">
        <x:f>IF($A104="","",IF(AND($J104="Posted",$F104&gt;0),IF(OR($E104="Receipt",$E104="Unused return"),$F104,IF($E104="Issue",-$F104,0)),0))</x:f>
      </x:c>
      <x:c r="L104" s="12" t="str">
        <x:f>IF($A104="","",IF(AND($J104="Posted",$E104="Unused return",$G104&lt;&gt;"Usable",$F104&gt;0),$F104,0))</x:f>
      </x:c>
      <x:c r="M104" s="12" t="str">
        <x:f>IF($A104="","",IF(AND($J104="Posted",$E104="Issue",$F104&gt;0),$F104,0))</x:f>
      </x:c>
      <x:c r="N104" s="12" t="str">
        <x:f>IF($A104="","",IF(AND($J104="Posted",$E104="Release reservation",$F104&gt;0),$F104,0))</x:f>
      </x:c>
      <x:c r="O104" s="10" t="str">
        <x:f>IF($A104="","",IF(COUNTIFS('Movements'!$A$8:$A$107,$A104)&lt;&gt;1,"Duplicate ID",IF(COUNTIFS('Stock'!$A$8:$A$107,$C104)&lt;&gt;1,"Check stock ID",IF(OR($F104="",$F104&lt;=0),"Enter a positive quantity",IF(AND($E104&lt;&gt;"Receipt",COUNTIFS('Requests'!$A$8:$A$107,$D104,'Requests'!$C$8:$C$107,$C104)&lt;&gt;1),"Check request and stock",IF(AND($E104="Unused return",COUNTIFS('Movements'!$A$8:$A$107,$H104,'Movements'!$E$8:$E$107,"Issue",'Movements'!$J$8:$J$107,"Posted",'Movements'!$C$8:$C$107,$C104,'Movements'!$D$8:$D$107,$D104)&lt;&gt;1),"Check original issue",IF(AND($E104="Unused return",ISBLANK($G104)),"Enter return condition","")))))))</x:f>
      </x:c>
      <x:c r="P104" s="12" t="str">
        <x:f>IF(OR($A104="",$E104&lt;&gt;"Issue"),"",$M104-SUMIFS('Movements'!$F$8:$F$107,'Movements'!$H$8:$H$107,$A104,'Movements'!$E$8:$E$107,"Unused return",'Movements'!$J$8:$J$107,"Posted"))</x:f>
      </x:c>
    </x:row>
    <x:row r="105" ht="23" customHeight="1">
      <x:c r="A105" s="9"/>
      <x:c r="B105" s="13"/>
      <x:c r="C105" s="9"/>
      <x:c r="D105" s="9"/>
      <x:c r="E105" s="9"/>
      <x:c r="F105" s="11"/>
      <x:c r="G105" s="9"/>
      <x:c r="H105" s="9"/>
      <x:c r="I105" s="9"/>
      <x:c r="J105" s="9"/>
      <x:c r="K105" s="12" t="str">
        <x:f>IF($A105="","",IF(AND($J105="Posted",$F105&gt;0),IF(OR($E105="Receipt",$E105="Unused return"),$F105,IF($E105="Issue",-$F105,0)),0))</x:f>
      </x:c>
      <x:c r="L105" s="12" t="str">
        <x:f>IF($A105="","",IF(AND($J105="Posted",$E105="Unused return",$G105&lt;&gt;"Usable",$F105&gt;0),$F105,0))</x:f>
      </x:c>
      <x:c r="M105" s="12" t="str">
        <x:f>IF($A105="","",IF(AND($J105="Posted",$E105="Issue",$F105&gt;0),$F105,0))</x:f>
      </x:c>
      <x:c r="N105" s="12" t="str">
        <x:f>IF($A105="","",IF(AND($J105="Posted",$E105="Release reservation",$F105&gt;0),$F105,0))</x:f>
      </x:c>
      <x:c r="O105" s="10" t="str">
        <x:f>IF($A105="","",IF(COUNTIFS('Movements'!$A$8:$A$107,$A105)&lt;&gt;1,"Duplicate ID",IF(COUNTIFS('Stock'!$A$8:$A$107,$C105)&lt;&gt;1,"Check stock ID",IF(OR($F105="",$F105&lt;=0),"Enter a positive quantity",IF(AND($E105&lt;&gt;"Receipt",COUNTIFS('Requests'!$A$8:$A$107,$D105,'Requests'!$C$8:$C$107,$C105)&lt;&gt;1),"Check request and stock",IF(AND($E105="Unused return",COUNTIFS('Movements'!$A$8:$A$107,$H105,'Movements'!$E$8:$E$107,"Issue",'Movements'!$J$8:$J$107,"Posted",'Movements'!$C$8:$C$107,$C105,'Movements'!$D$8:$D$107,$D105)&lt;&gt;1),"Check original issue",IF(AND($E105="Unused return",ISBLANK($G105)),"Enter return condition","")))))))</x:f>
      </x:c>
      <x:c r="P105" s="12" t="str">
        <x:f>IF(OR($A105="",$E105&lt;&gt;"Issue"),"",$M105-SUMIFS('Movements'!$F$8:$F$107,'Movements'!$H$8:$H$107,$A105,'Movements'!$E$8:$E$107,"Unused return",'Movements'!$J$8:$J$107,"Posted"))</x:f>
      </x:c>
    </x:row>
    <x:row r="106" ht="23" customHeight="1">
      <x:c r="A106" s="9"/>
      <x:c r="B106" s="13"/>
      <x:c r="C106" s="9"/>
      <x:c r="D106" s="9"/>
      <x:c r="E106" s="9"/>
      <x:c r="F106" s="11"/>
      <x:c r="G106" s="9"/>
      <x:c r="H106" s="9"/>
      <x:c r="I106" s="9"/>
      <x:c r="J106" s="9"/>
      <x:c r="K106" s="12" t="str">
        <x:f>IF($A106="","",IF(AND($J106="Posted",$F106&gt;0),IF(OR($E106="Receipt",$E106="Unused return"),$F106,IF($E106="Issue",-$F106,0)),0))</x:f>
      </x:c>
      <x:c r="L106" s="12" t="str">
        <x:f>IF($A106="","",IF(AND($J106="Posted",$E106="Unused return",$G106&lt;&gt;"Usable",$F106&gt;0),$F106,0))</x:f>
      </x:c>
      <x:c r="M106" s="12" t="str">
        <x:f>IF($A106="","",IF(AND($J106="Posted",$E106="Issue",$F106&gt;0),$F106,0))</x:f>
      </x:c>
      <x:c r="N106" s="12" t="str">
        <x:f>IF($A106="","",IF(AND($J106="Posted",$E106="Release reservation",$F106&gt;0),$F106,0))</x:f>
      </x:c>
      <x:c r="O106" s="10" t="str">
        <x:f>IF($A106="","",IF(COUNTIFS('Movements'!$A$8:$A$107,$A106)&lt;&gt;1,"Duplicate ID",IF(COUNTIFS('Stock'!$A$8:$A$107,$C106)&lt;&gt;1,"Check stock ID",IF(OR($F106="",$F106&lt;=0),"Enter a positive quantity",IF(AND($E106&lt;&gt;"Receipt",COUNTIFS('Requests'!$A$8:$A$107,$D106,'Requests'!$C$8:$C$107,$C106)&lt;&gt;1),"Check request and stock",IF(AND($E106="Unused return",COUNTIFS('Movements'!$A$8:$A$107,$H106,'Movements'!$E$8:$E$107,"Issue",'Movements'!$J$8:$J$107,"Posted",'Movements'!$C$8:$C$107,$C106,'Movements'!$D$8:$D$107,$D106)&lt;&gt;1),"Check original issue",IF(AND($E106="Unused return",ISBLANK($G106)),"Enter return condition","")))))))</x:f>
      </x:c>
      <x:c r="P106" s="12" t="str">
        <x:f>IF(OR($A106="",$E106&lt;&gt;"Issue"),"",$M106-SUMIFS('Movements'!$F$8:$F$107,'Movements'!$H$8:$H$107,$A106,'Movements'!$E$8:$E$107,"Unused return",'Movements'!$J$8:$J$107,"Posted"))</x:f>
      </x:c>
    </x:row>
    <x:row r="107" ht="23" customHeight="1">
      <x:c r="A107" s="9"/>
      <x:c r="B107" s="13"/>
      <x:c r="C107" s="9"/>
      <x:c r="D107" s="9"/>
      <x:c r="E107" s="9"/>
      <x:c r="F107" s="11"/>
      <x:c r="G107" s="9"/>
      <x:c r="H107" s="9"/>
      <x:c r="I107" s="9"/>
      <x:c r="J107" s="9"/>
      <x:c r="K107" s="12" t="str">
        <x:f>IF($A107="","",IF(AND($J107="Posted",$F107&gt;0),IF(OR($E107="Receipt",$E107="Unused return"),$F107,IF($E107="Issue",-$F107,0)),0))</x:f>
      </x:c>
      <x:c r="L107" s="12" t="str">
        <x:f>IF($A107="","",IF(AND($J107="Posted",$E107="Unused return",$G107&lt;&gt;"Usable",$F107&gt;0),$F107,0))</x:f>
      </x:c>
      <x:c r="M107" s="12" t="str">
        <x:f>IF($A107="","",IF(AND($J107="Posted",$E107="Issue",$F107&gt;0),$F107,0))</x:f>
      </x:c>
      <x:c r="N107" s="12" t="str">
        <x:f>IF($A107="","",IF(AND($J107="Posted",$E107="Release reservation",$F107&gt;0),$F107,0))</x:f>
      </x:c>
      <x:c r="O107" s="10" t="str">
        <x:f>IF($A107="","",IF(COUNTIFS('Movements'!$A$8:$A$107,$A107)&lt;&gt;1,"Duplicate ID",IF(COUNTIFS('Stock'!$A$8:$A$107,$C107)&lt;&gt;1,"Check stock ID",IF(OR($F107="",$F107&lt;=0),"Enter a positive quantity",IF(AND($E107&lt;&gt;"Receipt",COUNTIFS('Requests'!$A$8:$A$107,$D107,'Requests'!$C$8:$C$107,$C107)&lt;&gt;1),"Check request and stock",IF(AND($E107="Unused return",COUNTIFS('Movements'!$A$8:$A$107,$H107,'Movements'!$E$8:$E$107,"Issue",'Movements'!$J$8:$J$107,"Posted",'Movements'!$C$8:$C$107,$C107,'Movements'!$D$8:$D$107,$D107)&lt;&gt;1),"Check original issue",IF(AND($E107="Unused return",ISBLANK($G107)),"Enter return condition","")))))))</x:f>
      </x:c>
      <x:c r="P107" s="12" t="str">
        <x:f>IF(OR($A107="",$E107&lt;&gt;"Issue"),"",$M107-SUMIFS('Movements'!$F$8:$F$107,'Movements'!$H$8:$H$107,$A107,'Movements'!$E$8:$E$107,"Unused return",'Movements'!$J$8:$J$107,"Posted"))</x:f>
      </x:c>
    </x:row>
  </x:sheetData>
  <x:conditionalFormatting sqref="P8:P107">
    <x:cfRule type="cellIs" dxfId="2" priority="1" operator="lessThan">
      <x:formula>0</x:formula>
    </x:cfRule>
  </x:conditionalFormatting>
  <x:conditionalFormatting sqref="O8:O107">
    <x:cfRule type="expression" dxfId="4" priority="2">
      <x:formula>LEN(O8)&gt;0</x:formula>
    </x:cfRule>
  </x:conditionalFormatting>
  <x:dataValidations count="4">
    <x:dataValidation type="list" sqref="E8:E107">
      <x:formula1>"Receipt,Issue,Unused return,Release reservation"</x:formula1>
    </x:dataValidation>
    <x:dataValidation type="list" sqref="G8:G107">
      <x:formula1>"Usable,Damaged,Needs inspection"</x:formula1>
    </x:dataValidation>
    <x:dataValidation type="list" sqref="J8:J107">
      <x:formula1>"Draft,Posted"</x:formula1>
    </x:dataValidation>
    <x:dataValidation type="list" sqref="C8:C107">
      <x:formula1>'Stock'!$A$8:$A$107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aab931747e347da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75" hidden="0" customWidth="1"/>
    <x:col min="2" max="2" width="100" hidden="0" customWidth="1"/>
  </x:cols>
  <x:sheetData>
    <x:row r="1" ht="26" customHeight="1">
      <x:c r="A1" s="1"/>
      <x:c r="B1" s="1"/>
      <x:c r="C1" s="1"/>
      <x:c r="D1" s="1"/>
      <x:c r="E1" s="1"/>
      <x:c r="F1" s="1"/>
    </x:row>
    <x:row r="2" ht="26" customHeight="1">
      <x:c r="A2" s="14" t="str">
        <x:v>Using the spare-parts workbook</x:v>
      </x:c>
      <x:c r="B2" s="1"/>
      <x:c r="C2" s="1"/>
      <x:c r="D2" s="1"/>
      <x:c r="E2" s="1"/>
      <x:c r="F2" s="1"/>
    </x:row>
    <x:row r="3" ht="26" customHeight="1">
      <x:c r="A3" s="1"/>
      <x:c r="B3" s="1"/>
      <x:c r="C3" s="1"/>
      <x:c r="D3" s="1"/>
      <x:c r="E3" s="1"/>
      <x:c r="F3" s="1"/>
    </x:row>
    <x:row r="4" ht="38" customHeight="1">
      <x:c r="A4" s="15" t="str">
        <x:v>Start with the stock position</x:v>
      </x:c>
      <x:c r="B4" s="16" t="str">
        <x:v>Use a unique Stock ID for each part, storeroom and bin. Do not combine different units in one position.</x:v>
      </x:c>
      <x:c r="C4" s="1"/>
      <x:c r="D4" s="1"/>
      <x:c r="E4" s="1"/>
      <x:c r="F4" s="1"/>
    </x:row>
    <x:row r="5" ht="38" customHeight="1">
      <x:c r="A5" s="15" t="str">
        <x:v>Opening balance</x:v>
      </x:c>
      <x:c r="B5" s="16" t="str">
        <x:v>Enter a checked opening quantity before the first logged movement. Zero is valid; a blank is not zero.</x:v>
      </x:c>
      <x:c r="C5" s="1"/>
      <x:c r="D5" s="1"/>
      <x:c r="E5" s="1"/>
      <x:c r="F5" s="1"/>
    </x:row>
    <x:row r="6" ht="38" customHeight="1">
      <x:c r="A6" s="15" t="str">
        <x:v>Requests</x:v>
      </x:c>
      <x:c r="B6" s="16" t="str">
        <x:v>Record the maintenance job, requested quantity and due date. Record who approved the allocation.</x:v>
      </x:c>
      <x:c r="C6" s="1"/>
      <x:c r="D6" s="1"/>
      <x:c r="E6" s="1"/>
      <x:c r="F6" s="1"/>
    </x:row>
    <x:row r="7" ht="38" customHeight="1">
      <x:c r="A7" s="15" t="str">
        <x:v>Reservations</x:v>
      </x:c>
      <x:c r="B7" s="16" t="str">
        <x:v>Only Approved requests reserve stock. Requested or returned quantities do not reserve it.</x:v>
      </x:c>
      <x:c r="C7" s="1"/>
      <x:c r="D7" s="1"/>
      <x:c r="E7" s="1"/>
      <x:c r="F7" s="1"/>
    </x:row>
    <x:row r="8" ht="38" customHeight="1">
      <x:c r="A8" s="15" t="str">
        <x:v>Issues</x:v>
      </x:c>
      <x:c r="B8" s="16" t="str">
        <x:v>Record the actual quantity issued against the request. A partial issue leaves a remaining reservation.</x:v>
      </x:c>
      <x:c r="C8" s="1"/>
      <x:c r="D8" s="1"/>
      <x:c r="E8" s="1"/>
      <x:c r="F8" s="1"/>
    </x:row>
    <x:row r="9" ht="38" customHeight="1">
      <x:c r="A9" s="15" t="str">
        <x:v>Release reservation</x:v>
      </x:c>
      <x:c r="B9" s="16" t="str">
        <x:v>Record a separate release for parts no longer needed. A release changes reserved stock, not on-hand stock.</x:v>
      </x:c>
      <x:c r="C9" s="1"/>
      <x:c r="D9" s="1"/>
      <x:c r="E9" s="1"/>
      <x:c r="F9" s="1"/>
    </x:row>
    <x:row r="10" ht="38" customHeight="1">
      <x:c r="A10" s="15" t="str">
        <x:v>Unused returns</x:v>
      </x:c>
      <x:c r="B10" s="16" t="str">
        <x:v>Reference the posted original issue and matching request. Check Still returnable on the original issue row.</x:v>
      </x:c>
      <x:c r="C10" s="1"/>
      <x:c r="D10" s="1"/>
      <x:c r="E10" s="1"/>
      <x:c r="F10" s="1"/>
    </x:row>
    <x:row r="11" ht="38" customHeight="1">
      <x:c r="A11" s="15" t="str">
        <x:v>Held returns</x:v>
      </x:c>
      <x:c r="B11" s="16" t="str">
        <x:v>Damaged or uninspected returns increase on-hand stock but are excluded from available stock.</x:v>
      </x:c>
      <x:c r="C11" s="1"/>
      <x:c r="D11" s="1"/>
      <x:c r="E11" s="1"/>
      <x:c r="F11" s="1"/>
    </x:row>
    <x:row r="12" ht="38" customHeight="1">
      <x:c r="A12" s="15" t="str">
        <x:v>Receipts</x:v>
      </x:c>
      <x:c r="B12" s="16" t="str">
        <x:v>Use Draft for an expected receipt. Set Posted only after the parts have physically arrived and been checked.</x:v>
      </x:c>
      <x:c r="C12" s="1"/>
      <x:c r="D12" s="1"/>
      <x:c r="E12" s="1"/>
      <x:c r="F12" s="1"/>
    </x:row>
    <x:row r="13" ht="38" customHeight="1">
      <x:c r="A13" s="15" t="str">
        <x:v>Review warnings</x:v>
      </x:c>
      <x:c r="B13" s="16" t="str">
        <x:v>Resolve negative reserved/returnable quantities, duplicate IDs and entry checks before relying on the balances.</x:v>
      </x:c>
      <x:c r="C13" s="1"/>
      <x:c r="D13" s="1"/>
      <x:c r="E13" s="1"/>
      <x:c r="F13" s="1"/>
    </x:row>
    <x:row r="14" ht="38" customHeight="1">
      <x:c r="A14" s="15" t="str">
        <x:v>Adding rows</x:v>
      </x:c>
      <x:c r="B14" s="16" t="str">
        <x:v>Rows 8–107 are prepared. For more, extend all three tables, copied formulas, validation and cross-sheet ranges.</x:v>
      </x:c>
      <x:c r="C14" s="1"/>
      <x:c r="D14" s="1"/>
      <x:c r="E14" s="1"/>
      <x:c r="F14" s="1"/>
    </x:row>
    <x:row r="15" ht="38" customHeight="1">
      <x:c r="A15" s="15" t="str">
        <x:v>Spreadsheet boundary</x:v>
      </x:c>
      <x:c r="B15" s="16" t="str">
        <x:v>Decisions and Posted states are manual entries. This file does not enforce user permissions or run approval tasks.</x:v>
      </x:c>
      <x:c r="C15" s="1"/>
      <x:c r="D15" s="1"/>
      <x:c r="E15" s="1"/>
      <x:c r="F15" s="1"/>
    </x:row>
    <x:row r="16" ht="38" customHeight="1">
      <x:c r="A16" s="15" t="str">
        <x:v>Jodoo application</x:v>
      </x:c>
      <x:c r="B16" s="16" t="str">
        <x:v>Use the companion Jodoo app for linked records and routed approvals. This workbook is not synchronized with it.</x:v>
      </x:c>
      <x:c r="C16" s="1"/>
      <x:c r="D16" s="1"/>
      <x:c r="E16" s="1"/>
      <x:c r="F16" s="1"/>
    </x:row>
    <x:row r="17" ht="26" customHeight="1">
      <x:c r="A17" s="1"/>
      <x:c r="B17" s="1"/>
      <x:c r="C17" s="1"/>
      <x:c r="D17" s="1"/>
      <x:c r="E17" s="1"/>
      <x:c r="F17" s="1"/>
    </x:row>
    <x:row r="18" ht="26" customHeight="1">
      <x:c r="A18" s="1"/>
      <x:c r="B18" s="1"/>
      <x:c r="C18" s="1"/>
      <x:c r="D18" s="1"/>
      <x:c r="E18" s="1"/>
      <x:c r="F18" s="1"/>
    </x:row>
    <x:row r="19" ht="38" customHeight="1">
      <x:c r="A19" s="1" t="str">
        <x:v>Example data</x:v>
      </x:c>
      <x:c r="B19" s="16" t="str">
        <x:v>All parts, people, jobs and quantities are fictional. Replace them before operational use.</x:v>
      </x:c>
      <x:c r="C19" s="1"/>
      <x:c r="D19" s="1"/>
      <x:c r="E19" s="1"/>
      <x:c r="F19" s="1"/>
    </x:row>
    <x:row r="20" ht="38" customHeight="1">
      <x:c r="A20" s="1" t="str">
        <x:v>Available stock</x:v>
      </x:c>
      <x:c r="B20" s="16" t="str">
        <x:v>On hand minus held stock and outstanding reservations. Retired parts have no allocatable quantity.</x:v>
      </x:c>
      <x:c r="C20" s="1"/>
      <x:c r="D20" s="1"/>
      <x:c r="E20" s="1"/>
      <x:c r="F20" s="1"/>
    </x:row>
    <x:row r="21" ht="38" customHeight="1">
      <x:c r="A21" s="1" t="str">
        <x:v>Units and boundaries</x:v>
      </x:c>
      <x:c r="B21" s="16" t="str">
        <x:v>No unit conversion, inventory valuation, financial posting, serialized repairable stock or concurrent issue locking.</x:v>
      </x:c>
      <x:c r="C21" s="1"/>
      <x:c r="D21" s="1"/>
      <x:c r="E21" s="1"/>
      <x:c r="F21" s="1"/>
    </x:row>
    <x:row r="22" ht="26" customHeight="1">
      <x:c r="A22" s="1"/>
      <x:c r="B22" s="1"/>
      <x:c r="C22" s="1"/>
      <x:c r="D22" s="1"/>
      <x:c r="E22" s="1"/>
      <x:c r="F22" s="1"/>
    </x:row>
    <x:row r="23" ht="26" customHeight="1">
      <x:c r="A23" s="1"/>
      <x:c r="B23" s="1"/>
      <x:c r="C23" s="1"/>
      <x:c r="D23" s="1"/>
      <x:c r="E23" s="1"/>
      <x:c r="F23" s="1"/>
    </x:row>
    <x:row r="24" ht="26" customHeight="1">
      <x:c r="A24" s="1"/>
      <x:c r="B24" s="1"/>
      <x:c r="C24" s="1"/>
      <x:c r="D24" s="1"/>
      <x:c r="E24" s="1"/>
      <x:c r="F24" s="1"/>
    </x:row>
    <x:row r="25" ht="26" customHeight="1">
      <x:c r="A25" s="1"/>
      <x:c r="B25" s="1"/>
      <x:c r="C25" s="1"/>
      <x:c r="D25" s="1"/>
      <x:c r="E25" s="1"/>
      <x:c r="F25" s="1"/>
    </x:row>
    <x:row r="26" ht="26" customHeight="1">
      <x:c r="A26" s="1"/>
      <x:c r="B26" s="1"/>
      <x:c r="C26" s="1"/>
      <x:c r="D26" s="1"/>
      <x:c r="E26" s="1"/>
      <x:c r="F26" s="1"/>
    </x:row>
    <x:row r="27" ht="26" customHeight="1">
      <x:c r="A27" s="1"/>
      <x:c r="B27" s="1"/>
      <x:c r="C27" s="1"/>
      <x:c r="D27" s="1"/>
      <x:c r="E27" s="1"/>
      <x:c r="F27" s="1"/>
    </x:row>
    <x:row r="28" ht="26" customHeight="1">
      <x:c r="A28" s="1"/>
      <x:c r="B28" s="1"/>
      <x:c r="C28" s="1"/>
      <x:c r="D28" s="1"/>
      <x:c r="E28" s="1"/>
      <x:c r="F28" s="1"/>
    </x:row>
  </x:sheetData>
  <x:pageMargins left="0.7" right="0.7" top="0.75" bottom="0.75" header="0.3" footer="0.3"/>
</x:worksheet>
</file>